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Лист1!$A$14:$L$25</definedName>
    <definedName name="_xlnm.Print_Titles" localSheetId="0">Лист1!$12:$14</definedName>
    <definedName name="_xlnm.Print_Area" localSheetId="0">Лист1!$A$1:$AD$45</definedName>
  </definedNames>
  <calcPr calcId="145621" iterate="1"/>
</workbook>
</file>

<file path=xl/calcChain.xml><?xml version="1.0" encoding="utf-8"?>
<calcChain xmlns="http://schemas.openxmlformats.org/spreadsheetml/2006/main">
  <c r="Y19" i="1" l="1"/>
  <c r="Y17" i="1" s="1"/>
  <c r="Y20" i="1"/>
  <c r="Y22" i="1"/>
  <c r="Z24" i="1"/>
  <c r="AA24" i="1"/>
  <c r="Y24" i="1"/>
  <c r="Y34" i="1" l="1"/>
  <c r="AA26" i="1"/>
  <c r="AA16" i="1" s="1"/>
  <c r="AA15" i="1" s="1"/>
  <c r="Z26" i="1"/>
  <c r="Z16" i="1" s="1"/>
  <c r="Y26" i="1"/>
  <c r="Y16" i="1" s="1"/>
  <c r="Y15" i="1" s="1"/>
  <c r="Y33" i="1" l="1"/>
  <c r="AA45" i="1"/>
  <c r="Z15" i="1"/>
  <c r="T26" i="1"/>
  <c r="T16" i="1" s="1"/>
  <c r="T15" i="1" s="1"/>
  <c r="T45" i="1" s="1"/>
  <c r="U26" i="1"/>
  <c r="U16" i="1" s="1"/>
  <c r="U15" i="1" s="1"/>
  <c r="U45" i="1" s="1"/>
  <c r="S26" i="1"/>
  <c r="S16" i="1" s="1"/>
  <c r="S15" i="1" s="1"/>
  <c r="S45" i="1" s="1"/>
  <c r="W27" i="1"/>
  <c r="AC27" i="1" s="1"/>
  <c r="AC26" i="1" s="1"/>
  <c r="X27" i="1"/>
  <c r="AD27" i="1" s="1"/>
  <c r="AD26" i="1" s="1"/>
  <c r="V27" i="1"/>
  <c r="AB27" i="1" s="1"/>
  <c r="AB26" i="1" s="1"/>
  <c r="X43" i="1"/>
  <c r="AD43" i="1" s="1"/>
  <c r="W43" i="1"/>
  <c r="AC43" i="1" s="1"/>
  <c r="V43" i="1"/>
  <c r="AB43" i="1" s="1"/>
  <c r="X30" i="1"/>
  <c r="AD30" i="1" s="1"/>
  <c r="W30" i="1"/>
  <c r="AC30" i="1" s="1"/>
  <c r="V30" i="1"/>
  <c r="AB30" i="1" s="1"/>
  <c r="X23" i="1"/>
  <c r="AD23" i="1" s="1"/>
  <c r="W23" i="1"/>
  <c r="AC23" i="1" s="1"/>
  <c r="V23" i="1"/>
  <c r="AB23" i="1" s="1"/>
  <c r="W19" i="1"/>
  <c r="AC19" i="1" s="1"/>
  <c r="X19" i="1"/>
  <c r="AD19" i="1" s="1"/>
  <c r="V19" i="1"/>
  <c r="AB19" i="1" s="1"/>
  <c r="W26" i="1" l="1"/>
  <c r="Y32" i="1"/>
  <c r="Y45" i="1" s="1"/>
  <c r="V26" i="1"/>
  <c r="X26" i="1"/>
  <c r="Z45" i="1"/>
  <c r="Q40" i="1"/>
  <c r="W40" i="1" s="1"/>
  <c r="AC40" i="1" s="1"/>
  <c r="R40" i="1"/>
  <c r="P40" i="1"/>
  <c r="V40" i="1" s="1"/>
  <c r="AB40" i="1" s="1"/>
  <c r="N39" i="1"/>
  <c r="N38" i="1" s="1"/>
  <c r="N37" i="1" s="1"/>
  <c r="M39" i="1"/>
  <c r="M38" i="1" s="1"/>
  <c r="M37" i="1" s="1"/>
  <c r="Q41" i="1"/>
  <c r="W41" i="1" s="1"/>
  <c r="AC41" i="1" s="1"/>
  <c r="R41" i="1"/>
  <c r="X41" i="1" s="1"/>
  <c r="AD41" i="1" s="1"/>
  <c r="Q42" i="1"/>
  <c r="W42" i="1" s="1"/>
  <c r="AC42" i="1" s="1"/>
  <c r="R42" i="1"/>
  <c r="X42" i="1" s="1"/>
  <c r="AD42" i="1" s="1"/>
  <c r="P42" i="1"/>
  <c r="V42" i="1" s="1"/>
  <c r="AB42" i="1" s="1"/>
  <c r="P41" i="1"/>
  <c r="N20" i="1"/>
  <c r="O20" i="1"/>
  <c r="M20" i="1"/>
  <c r="N24" i="1"/>
  <c r="O24" i="1"/>
  <c r="M24" i="1"/>
  <c r="N34" i="1"/>
  <c r="N33" i="1" s="1"/>
  <c r="N32" i="1" s="1"/>
  <c r="O34" i="1"/>
  <c r="O33" i="1" s="1"/>
  <c r="O32" i="1" s="1"/>
  <c r="M34" i="1"/>
  <c r="M33" i="1" s="1"/>
  <c r="M32" i="1" s="1"/>
  <c r="R29" i="1"/>
  <c r="Q29" i="1"/>
  <c r="P29" i="1"/>
  <c r="R22" i="1"/>
  <c r="X22" i="1" s="1"/>
  <c r="AD22" i="1" s="1"/>
  <c r="Q22" i="1"/>
  <c r="W22" i="1" s="1"/>
  <c r="AC22" i="1" s="1"/>
  <c r="P22" i="1"/>
  <c r="V22" i="1" s="1"/>
  <c r="AB22" i="1" s="1"/>
  <c r="R17" i="1"/>
  <c r="X17" i="1" s="1"/>
  <c r="AD17" i="1" s="1"/>
  <c r="Q17" i="1"/>
  <c r="W17" i="1" s="1"/>
  <c r="AC17" i="1" s="1"/>
  <c r="P17" i="1"/>
  <c r="V17" i="1" s="1"/>
  <c r="AB17" i="1" s="1"/>
  <c r="O39" i="1"/>
  <c r="O38" i="1" s="1"/>
  <c r="O37" i="1" s="1"/>
  <c r="O29" i="1"/>
  <c r="O28" i="1" s="1"/>
  <c r="N29" i="1"/>
  <c r="N28" i="1" s="1"/>
  <c r="M29" i="1"/>
  <c r="M28" i="1" s="1"/>
  <c r="O22" i="1"/>
  <c r="N22" i="1"/>
  <c r="M22" i="1"/>
  <c r="O17" i="1"/>
  <c r="N17" i="1"/>
  <c r="M17" i="1"/>
  <c r="Q28" i="1" l="1"/>
  <c r="W28" i="1" s="1"/>
  <c r="AC28" i="1" s="1"/>
  <c r="W29" i="1"/>
  <c r="AC29" i="1" s="1"/>
  <c r="R39" i="1"/>
  <c r="X40" i="1"/>
  <c r="AD40" i="1" s="1"/>
  <c r="P28" i="1"/>
  <c r="V28" i="1" s="1"/>
  <c r="AB28" i="1" s="1"/>
  <c r="V29" i="1"/>
  <c r="AB29" i="1" s="1"/>
  <c r="P39" i="1"/>
  <c r="V41" i="1"/>
  <c r="AB41" i="1" s="1"/>
  <c r="O16" i="1"/>
  <c r="R28" i="1"/>
  <c r="X28" i="1" s="1"/>
  <c r="AD28" i="1" s="1"/>
  <c r="X29" i="1"/>
  <c r="AD29" i="1" s="1"/>
  <c r="Q39" i="1"/>
  <c r="O15" i="1"/>
  <c r="O45" i="1" s="1"/>
  <c r="M16" i="1"/>
  <c r="M15" i="1" s="1"/>
  <c r="M45" i="1" s="1"/>
  <c r="N16" i="1"/>
  <c r="N15" i="1" s="1"/>
  <c r="N45" i="1" s="1"/>
  <c r="I28" i="1"/>
  <c r="H28" i="1"/>
  <c r="G28" i="1"/>
  <c r="L29" i="1"/>
  <c r="L28" i="1" s="1"/>
  <c r="K29" i="1"/>
  <c r="K28" i="1" s="1"/>
  <c r="J29" i="1"/>
  <c r="J28" i="1" s="1"/>
  <c r="F29" i="1"/>
  <c r="F28" i="1" s="1"/>
  <c r="E29" i="1"/>
  <c r="E28" i="1" s="1"/>
  <c r="D29" i="1"/>
  <c r="D28" i="1" s="1"/>
  <c r="Q38" i="1" l="1"/>
  <c r="W39" i="1"/>
  <c r="AC39" i="1" s="1"/>
  <c r="R38" i="1"/>
  <c r="X39" i="1"/>
  <c r="AD39" i="1" s="1"/>
  <c r="P38" i="1"/>
  <c r="V39" i="1"/>
  <c r="AB39" i="1" s="1"/>
  <c r="K22" i="1"/>
  <c r="L22" i="1"/>
  <c r="J22" i="1"/>
  <c r="R37" i="1" l="1"/>
  <c r="X37" i="1" s="1"/>
  <c r="AD37" i="1" s="1"/>
  <c r="X38" i="1"/>
  <c r="AD38" i="1" s="1"/>
  <c r="P37" i="1"/>
  <c r="V37" i="1" s="1"/>
  <c r="AB37" i="1" s="1"/>
  <c r="V38" i="1"/>
  <c r="AB38" i="1" s="1"/>
  <c r="Q37" i="1"/>
  <c r="W37" i="1" s="1"/>
  <c r="AC37" i="1" s="1"/>
  <c r="W38" i="1"/>
  <c r="AC38" i="1" s="1"/>
  <c r="J39" i="1"/>
  <c r="J38" i="1" s="1"/>
  <c r="K17" i="1" l="1"/>
  <c r="L17" i="1"/>
  <c r="J17" i="1"/>
  <c r="I39" i="1" l="1"/>
  <c r="I38" i="1" s="1"/>
  <c r="H39" i="1"/>
  <c r="H38" i="1" s="1"/>
  <c r="G39" i="1"/>
  <c r="G38" i="1" s="1"/>
  <c r="F39" i="1"/>
  <c r="E39" i="1"/>
  <c r="D39" i="1"/>
  <c r="D38" i="1" l="1"/>
  <c r="J37" i="1"/>
  <c r="K39" i="1"/>
  <c r="L39" i="1"/>
  <c r="E38" i="1"/>
  <c r="F38" i="1"/>
  <c r="H22" i="1"/>
  <c r="I22" i="1"/>
  <c r="G22" i="1"/>
  <c r="J21" i="1"/>
  <c r="P21" i="1" s="1"/>
  <c r="V21" i="1" s="1"/>
  <c r="AB21" i="1" s="1"/>
  <c r="J25" i="1"/>
  <c r="P25" i="1" s="1"/>
  <c r="V25" i="1" s="1"/>
  <c r="AB25" i="1" s="1"/>
  <c r="K25" i="1"/>
  <c r="Q25" i="1" s="1"/>
  <c r="W25" i="1" s="1"/>
  <c r="AC25" i="1" s="1"/>
  <c r="L25" i="1"/>
  <c r="R25" i="1" s="1"/>
  <c r="X25" i="1" s="1"/>
  <c r="AD25" i="1" s="1"/>
  <c r="L38" i="1" l="1"/>
  <c r="L37" i="1" s="1"/>
  <c r="K38" i="1"/>
  <c r="K37" i="1" s="1"/>
  <c r="H16" i="1"/>
  <c r="G16" i="1"/>
  <c r="I16" i="1"/>
  <c r="F32" i="1"/>
  <c r="E32" i="1"/>
  <c r="H34" i="1"/>
  <c r="H33" i="1" s="1"/>
  <c r="K33" i="1" s="1"/>
  <c r="D32" i="1"/>
  <c r="I34" i="1"/>
  <c r="L34" i="1" s="1"/>
  <c r="R34" i="1" s="1"/>
  <c r="X34" i="1" s="1"/>
  <c r="AD34" i="1" s="1"/>
  <c r="G34" i="1"/>
  <c r="J34" i="1" s="1"/>
  <c r="P34" i="1" s="1"/>
  <c r="V34" i="1" s="1"/>
  <c r="AB34" i="1" s="1"/>
  <c r="L35" i="1"/>
  <c r="R35" i="1" s="1"/>
  <c r="X35" i="1" s="1"/>
  <c r="AD35" i="1" s="1"/>
  <c r="K35" i="1"/>
  <c r="Q35" i="1" s="1"/>
  <c r="W35" i="1" s="1"/>
  <c r="AC35" i="1" s="1"/>
  <c r="J35" i="1"/>
  <c r="P35" i="1" s="1"/>
  <c r="V35" i="1" s="1"/>
  <c r="AB35" i="1" s="1"/>
  <c r="E24" i="1"/>
  <c r="K24" i="1" s="1"/>
  <c r="Q24" i="1" s="1"/>
  <c r="W24" i="1" s="1"/>
  <c r="AC24" i="1" s="1"/>
  <c r="F24" i="1"/>
  <c r="L24" i="1" s="1"/>
  <c r="R24" i="1" s="1"/>
  <c r="X24" i="1" s="1"/>
  <c r="AD24" i="1" s="1"/>
  <c r="D24" i="1"/>
  <c r="J24" i="1" s="1"/>
  <c r="P24" i="1" s="1"/>
  <c r="V24" i="1" s="1"/>
  <c r="AB24" i="1" s="1"/>
  <c r="E17" i="1"/>
  <c r="F17" i="1"/>
  <c r="D17" i="1"/>
  <c r="K21" i="1"/>
  <c r="Q21" i="1" s="1"/>
  <c r="W21" i="1" s="1"/>
  <c r="AC21" i="1" s="1"/>
  <c r="L21" i="1"/>
  <c r="R21" i="1" s="1"/>
  <c r="X21" i="1" s="1"/>
  <c r="AD21" i="1" s="1"/>
  <c r="E20" i="1"/>
  <c r="K20" i="1" s="1"/>
  <c r="Q20" i="1" s="1"/>
  <c r="F20" i="1"/>
  <c r="L20" i="1" s="1"/>
  <c r="D20" i="1"/>
  <c r="J20" i="1" s="1"/>
  <c r="P20" i="1" s="1"/>
  <c r="P16" i="1" l="1"/>
  <c r="V16" i="1" s="1"/>
  <c r="AB16" i="1" s="1"/>
  <c r="V20" i="1"/>
  <c r="AB20" i="1" s="1"/>
  <c r="Q16" i="1"/>
  <c r="W20" i="1"/>
  <c r="AC20" i="1" s="1"/>
  <c r="L16" i="1"/>
  <c r="L15" i="1" s="1"/>
  <c r="R20" i="1"/>
  <c r="K32" i="1"/>
  <c r="Q33" i="1"/>
  <c r="J16" i="1"/>
  <c r="J15" i="1" s="1"/>
  <c r="K16" i="1"/>
  <c r="D16" i="1"/>
  <c r="E16" i="1"/>
  <c r="F16" i="1"/>
  <c r="G33" i="1"/>
  <c r="J33" i="1" s="1"/>
  <c r="H32" i="1"/>
  <c r="I33" i="1"/>
  <c r="L33" i="1" s="1"/>
  <c r="G15" i="1"/>
  <c r="I15" i="1"/>
  <c r="H15" i="1"/>
  <c r="K34" i="1"/>
  <c r="Q34" i="1" s="1"/>
  <c r="W34" i="1" s="1"/>
  <c r="AC34" i="1" s="1"/>
  <c r="P15" i="1" l="1"/>
  <c r="V15" i="1" s="1"/>
  <c r="AB15" i="1" s="1"/>
  <c r="Q32" i="1"/>
  <c r="W32" i="1" s="1"/>
  <c r="AC32" i="1" s="1"/>
  <c r="W33" i="1"/>
  <c r="AC33" i="1" s="1"/>
  <c r="Q15" i="1"/>
  <c r="W15" i="1" s="1"/>
  <c r="AC15" i="1" s="1"/>
  <c r="W16" i="1"/>
  <c r="AC16" i="1" s="1"/>
  <c r="R16" i="1"/>
  <c r="X20" i="1"/>
  <c r="AD20" i="1" s="1"/>
  <c r="J32" i="1"/>
  <c r="J45" i="1" s="1"/>
  <c r="P33" i="1"/>
  <c r="L32" i="1"/>
  <c r="L45" i="1" s="1"/>
  <c r="R33" i="1"/>
  <c r="K15" i="1"/>
  <c r="K45" i="1" s="1"/>
  <c r="F15" i="1"/>
  <c r="D15" i="1"/>
  <c r="E15" i="1"/>
  <c r="E45" i="1" s="1"/>
  <c r="G32" i="1"/>
  <c r="G45" i="1" s="1"/>
  <c r="I32" i="1"/>
  <c r="H45" i="1"/>
  <c r="R32" i="1" l="1"/>
  <c r="X32" i="1" s="1"/>
  <c r="AD32" i="1" s="1"/>
  <c r="X33" i="1"/>
  <c r="AD33" i="1" s="1"/>
  <c r="P32" i="1"/>
  <c r="P45" i="1" s="1"/>
  <c r="V33" i="1"/>
  <c r="AB33" i="1" s="1"/>
  <c r="R15" i="1"/>
  <c r="X15" i="1" s="1"/>
  <c r="AD15" i="1" s="1"/>
  <c r="X16" i="1"/>
  <c r="AD16" i="1" s="1"/>
  <c r="Q45" i="1"/>
  <c r="W45" i="1" s="1"/>
  <c r="AC45" i="1" s="1"/>
  <c r="F45" i="1"/>
  <c r="I45" i="1"/>
  <c r="D45" i="1"/>
  <c r="V45" i="1" l="1"/>
  <c r="AB45" i="1" s="1"/>
  <c r="V32" i="1"/>
  <c r="AB32" i="1" s="1"/>
  <c r="R45" i="1"/>
  <c r="X45" i="1" s="1"/>
  <c r="AD45" i="1" s="1"/>
</calcChain>
</file>

<file path=xl/sharedStrings.xml><?xml version="1.0" encoding="utf-8"?>
<sst xmlns="http://schemas.openxmlformats.org/spreadsheetml/2006/main" count="96" uniqueCount="49">
  <si>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</si>
  <si>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</si>
  <si>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</si>
  <si>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</si>
  <si>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</si>
  <si>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</si>
  <si>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</si>
  <si>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</si>
  <si>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</si>
  <si>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</si>
  <si>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</si>
  <si>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</si>
  <si>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</si>
  <si>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</si>
  <si>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</si>
  <si>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</si>
  <si>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</si>
  <si>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</si>
  <si>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</si>
  <si>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</si>
  <si>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</si>
  <si>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</si>
  <si>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</si>
  <si>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</si>
  <si>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</si>
  <si>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</si>
  <si>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</si>
  <si>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</si>
  <si>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</si>
  <si>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</si>
  <si>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</si>
  <si>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</si>
  <si>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</si>
  <si>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</si>
  <si>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</si>
  <si>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</si>
  <si>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</si>
  <si>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</si>
  <si>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</si>
  <si>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</si>
  <si>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</si>
  <si>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</si>
  <si>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</si>
  <si>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  ___</t>
  </si>
  <si>
    <t>Утверждено</t>
  </si>
  <si>
    <t>Реализация мероприятий в рамках договора участия в комплексном социально-экономическом развитии</t>
  </si>
  <si>
    <t>01 0 00 80790</t>
  </si>
  <si>
    <t>к решению Собрания депутатов
Приморского муниципального округа
от  12 декабря 2024 г. №  232</t>
  </si>
  <si>
    <t>к решению Собрания депутатов
Приморского муниципального округа
от  11  декабря  2025 г. №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</si>
</sst>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3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top" wrapText="1"/>
    </xf>
    <xf numFmtId="0" fontId="0" fillId="2" borderId="0" xfId="0" applyFill="1"/>
    <xf numFmtId="4" fontId="6" fillId="2" borderId="1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0" fillId="0" borderId="0" xfId="1" applyNumberFormat="1" applyFont="1" applyFill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tabSelected="1" view="pageBreakPreview" topLeftCell="A5" zoomScale="84" zoomScaleNormal="80" zoomScaleSheetLayoutView="84" workbookViewId="0">
      <selection activeCell="AB6" sqref="AB6:AD6"/>
    </sheetView>
  </sheetViews>
  <sheetFormatPr defaultRowHeight="15" x14ac:dyDescent="0.25"/>
  <cols>
    <col min="1" max="1" width="53.140625" customWidth="1"/>
    <col min="2" max="2" width="16.28515625" customWidth="1"/>
    <col min="3" max="3" width="7.8554687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12.5703125" hidden="1" customWidth="1"/>
    <col min="11" max="11" width="12.28515625" hidden="1" customWidth="1"/>
    <col min="12" max="12" width="13.28515625" hidden="1" customWidth="1"/>
    <col min="13" max="13" width="16.7109375" hidden="1" customWidth="1"/>
    <col min="14" max="14" width="14.28515625" hidden="1" customWidth="1"/>
    <col min="15" max="15" width="16.140625" hidden="1" customWidth="1"/>
    <col min="16" max="16" width="13.140625" hidden="1" customWidth="1"/>
    <col min="17" max="17" width="12.28515625" hidden="1" customWidth="1"/>
    <col min="18" max="18" width="13.42578125" hidden="1" customWidth="1"/>
    <col min="19" max="19" width="12.42578125" hidden="1" customWidth="1"/>
    <col min="20" max="20" width="11.85546875" hidden="1" customWidth="1"/>
    <col min="21" max="21" width="13" hidden="1" customWidth="1"/>
    <col min="22" max="22" width="12.140625" hidden="1" customWidth="1"/>
    <col min="23" max="23" width="15" hidden="1" customWidth="1"/>
    <col min="24" max="24" width="12.5703125" hidden="1" customWidth="1"/>
    <col min="25" max="25" width="13.140625" hidden="1" customWidth="1"/>
    <col min="26" max="26" width="11.140625" hidden="1" customWidth="1"/>
    <col min="27" max="27" width="11.7109375" hidden="1" customWidth="1"/>
    <col min="28" max="28" width="15.140625" customWidth="1"/>
    <col min="29" max="30" width="15.28515625" customWidth="1"/>
  </cols>
  <sheetData>
    <row r="1" spans="1:30" ht="15.75" hidden="1" x14ac:dyDescent="0.25">
      <c r="J1" s="78" t="s">
        <v>36</v>
      </c>
      <c r="K1" s="78"/>
      <c r="L1" s="78"/>
    </row>
    <row r="2" spans="1:30" ht="69.75" hidden="1" customHeight="1" x14ac:dyDescent="0.25">
      <c r="C2" s="79" t="s">
        <v>35</v>
      </c>
      <c r="D2" s="79"/>
      <c r="E2" s="79"/>
      <c r="F2" s="79"/>
      <c r="G2" s="79"/>
      <c r="H2" s="79"/>
      <c r="I2" s="79"/>
      <c r="J2" s="79"/>
      <c r="K2" s="79"/>
      <c r="L2" s="79"/>
    </row>
    <row r="3" spans="1:30" ht="20.25" hidden="1" customHeight="1" x14ac:dyDescent="0.25">
      <c r="C3" s="83" t="s">
        <v>36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</row>
    <row r="4" spans="1:30" ht="37.5" hidden="1" customHeight="1" x14ac:dyDescent="0.25">
      <c r="C4" s="84" t="s">
        <v>43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30" ht="37.5" customHeight="1" x14ac:dyDescent="0.25"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AB5" s="57" t="s">
        <v>36</v>
      </c>
      <c r="AC5" s="57"/>
      <c r="AD5" s="57"/>
    </row>
    <row r="6" spans="1:30" ht="56.25" customHeight="1" x14ac:dyDescent="0.25"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AB6" s="56" t="s">
        <v>48</v>
      </c>
      <c r="AC6" s="56"/>
      <c r="AD6" s="56"/>
    </row>
    <row r="7" spans="1:30" ht="33.75" customHeight="1" x14ac:dyDescent="0.25">
      <c r="J7" s="40"/>
      <c r="K7" s="40"/>
      <c r="L7" s="40"/>
      <c r="U7" s="54"/>
      <c r="V7" s="54"/>
      <c r="W7" s="54"/>
      <c r="X7" s="54"/>
      <c r="AB7" s="58" t="s">
        <v>36</v>
      </c>
      <c r="AC7" s="58"/>
      <c r="AD7" s="58"/>
    </row>
    <row r="8" spans="1:30" ht="45.75" customHeight="1" x14ac:dyDescent="0.25"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U8" s="63"/>
      <c r="V8" s="64"/>
      <c r="W8" s="64"/>
      <c r="X8" s="64"/>
      <c r="AB8" s="86" t="s">
        <v>47</v>
      </c>
      <c r="AC8" s="86"/>
      <c r="AD8" s="86"/>
    </row>
    <row r="9" spans="1:30" ht="97.5" customHeight="1" x14ac:dyDescent="0.25">
      <c r="A9" s="85" t="s">
        <v>38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</row>
    <row r="10" spans="1:30" ht="33.75" customHeight="1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</row>
    <row r="11" spans="1:30" ht="15.75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5"/>
      <c r="K11" s="5"/>
      <c r="L11" s="5"/>
    </row>
    <row r="12" spans="1:30" ht="25.5" customHeight="1" thickBot="1" x14ac:dyDescent="0.3">
      <c r="A12" s="90" t="s">
        <v>0</v>
      </c>
      <c r="B12" s="81" t="s">
        <v>1</v>
      </c>
      <c r="C12" s="81" t="s">
        <v>2</v>
      </c>
      <c r="D12" s="65" t="s">
        <v>3</v>
      </c>
      <c r="E12" s="66"/>
      <c r="F12" s="80"/>
      <c r="G12" s="65" t="s">
        <v>4</v>
      </c>
      <c r="H12" s="66"/>
      <c r="I12" s="80"/>
      <c r="J12" s="65" t="s">
        <v>42</v>
      </c>
      <c r="K12" s="66"/>
      <c r="L12" s="67"/>
      <c r="M12" s="65" t="s">
        <v>41</v>
      </c>
      <c r="N12" s="66"/>
      <c r="O12" s="67"/>
      <c r="P12" s="65" t="s">
        <v>44</v>
      </c>
      <c r="Q12" s="66"/>
      <c r="R12" s="67"/>
      <c r="S12" s="65" t="s">
        <v>4</v>
      </c>
      <c r="T12" s="66"/>
      <c r="U12" s="67"/>
      <c r="V12" s="65" t="s">
        <v>5</v>
      </c>
      <c r="W12" s="66"/>
      <c r="X12" s="67"/>
      <c r="Y12" s="87" t="s">
        <v>4</v>
      </c>
      <c r="Z12" s="88"/>
      <c r="AA12" s="89"/>
      <c r="AB12" s="87" t="s">
        <v>3</v>
      </c>
      <c r="AC12" s="88"/>
      <c r="AD12" s="89"/>
    </row>
    <row r="13" spans="1:30" ht="15.75" thickBot="1" x14ac:dyDescent="0.3">
      <c r="A13" s="91"/>
      <c r="B13" s="82"/>
      <c r="C13" s="82"/>
      <c r="D13" s="6" t="s">
        <v>6</v>
      </c>
      <c r="E13" s="7" t="s">
        <v>7</v>
      </c>
      <c r="F13" s="7" t="s">
        <v>8</v>
      </c>
      <c r="G13" s="6" t="s">
        <v>9</v>
      </c>
      <c r="H13" s="6" t="s">
        <v>7</v>
      </c>
      <c r="I13" s="6" t="s">
        <v>8</v>
      </c>
      <c r="J13" s="8" t="s">
        <v>7</v>
      </c>
      <c r="K13" s="8" t="s">
        <v>8</v>
      </c>
      <c r="L13" s="9" t="s">
        <v>37</v>
      </c>
      <c r="M13" s="8" t="s">
        <v>7</v>
      </c>
      <c r="N13" s="8" t="s">
        <v>8</v>
      </c>
      <c r="O13" s="9" t="s">
        <v>37</v>
      </c>
      <c r="P13" s="8" t="s">
        <v>7</v>
      </c>
      <c r="Q13" s="8" t="s">
        <v>8</v>
      </c>
      <c r="R13" s="9" t="s">
        <v>37</v>
      </c>
      <c r="S13" s="8" t="s">
        <v>7</v>
      </c>
      <c r="T13" s="8" t="s">
        <v>8</v>
      </c>
      <c r="U13" s="9" t="s">
        <v>37</v>
      </c>
      <c r="V13" s="8" t="s">
        <v>7</v>
      </c>
      <c r="W13" s="8" t="s">
        <v>8</v>
      </c>
      <c r="X13" s="9" t="s">
        <v>37</v>
      </c>
      <c r="Y13" s="49" t="s">
        <v>7</v>
      </c>
      <c r="Z13" s="49" t="s">
        <v>8</v>
      </c>
      <c r="AA13" s="50" t="s">
        <v>37</v>
      </c>
      <c r="AB13" s="49" t="s">
        <v>7</v>
      </c>
      <c r="AC13" s="49" t="s">
        <v>8</v>
      </c>
      <c r="AD13" s="50" t="s">
        <v>37</v>
      </c>
    </row>
    <row r="14" spans="1:30" x14ac:dyDescent="0.25">
      <c r="A14" s="41">
        <v>1</v>
      </c>
      <c r="B14" s="42">
        <v>2</v>
      </c>
      <c r="C14" s="42">
        <v>3</v>
      </c>
      <c r="D14" s="42">
        <v>4</v>
      </c>
      <c r="E14" s="42">
        <v>5</v>
      </c>
      <c r="F14" s="42">
        <v>6</v>
      </c>
      <c r="G14" s="42">
        <v>7</v>
      </c>
      <c r="H14" s="42">
        <v>8</v>
      </c>
      <c r="I14" s="42">
        <v>9</v>
      </c>
      <c r="J14" s="42">
        <v>4</v>
      </c>
      <c r="K14" s="42">
        <v>5</v>
      </c>
      <c r="L14" s="42">
        <v>6</v>
      </c>
      <c r="M14" s="42">
        <v>7</v>
      </c>
      <c r="N14" s="42">
        <v>8</v>
      </c>
      <c r="O14" s="42">
        <v>9</v>
      </c>
      <c r="P14" s="42">
        <v>4</v>
      </c>
      <c r="Q14" s="42">
        <v>5</v>
      </c>
      <c r="R14" s="42">
        <v>6</v>
      </c>
      <c r="S14" s="42">
        <v>7</v>
      </c>
      <c r="T14" s="42">
        <v>8</v>
      </c>
      <c r="U14" s="42">
        <v>9</v>
      </c>
      <c r="V14" s="42">
        <v>4</v>
      </c>
      <c r="W14" s="42">
        <v>5</v>
      </c>
      <c r="X14" s="42">
        <v>6</v>
      </c>
      <c r="Y14" s="51">
        <v>7</v>
      </c>
      <c r="Z14" s="51">
        <v>8</v>
      </c>
      <c r="AA14" s="51">
        <v>9</v>
      </c>
      <c r="AB14" s="51">
        <v>4</v>
      </c>
      <c r="AC14" s="51">
        <v>5</v>
      </c>
      <c r="AD14" s="51">
        <v>6</v>
      </c>
    </row>
    <row r="15" spans="1:30" ht="76.5" x14ac:dyDescent="0.25">
      <c r="A15" s="1" t="s">
        <v>10</v>
      </c>
      <c r="B15" s="2"/>
      <c r="C15" s="10"/>
      <c r="D15" s="3" t="e">
        <f>SUM(D16+#REF!)</f>
        <v>#REF!</v>
      </c>
      <c r="E15" s="3" t="e">
        <f>SUM(E16+#REF!)</f>
        <v>#REF!</v>
      </c>
      <c r="F15" s="3" t="e">
        <f>SUM(F16+#REF!)</f>
        <v>#REF!</v>
      </c>
      <c r="G15" s="3" t="e">
        <f>G16+#REF!</f>
        <v>#REF!</v>
      </c>
      <c r="H15" s="3" t="e">
        <f>H16+#REF!</f>
        <v>#REF!</v>
      </c>
      <c r="I15" s="3" t="e">
        <f>I16+#REF!</f>
        <v>#REF!</v>
      </c>
      <c r="J15" s="11">
        <f t="shared" ref="J15:R15" si="0">SUM(J16+J28)</f>
        <v>4584251.87</v>
      </c>
      <c r="K15" s="11">
        <f t="shared" si="0"/>
        <v>2791190</v>
      </c>
      <c r="L15" s="11">
        <f t="shared" si="0"/>
        <v>2863380</v>
      </c>
      <c r="M15" s="11">
        <f t="shared" si="0"/>
        <v>0</v>
      </c>
      <c r="N15" s="11">
        <f t="shared" si="0"/>
        <v>0</v>
      </c>
      <c r="O15" s="11">
        <f t="shared" si="0"/>
        <v>0</v>
      </c>
      <c r="P15" s="11">
        <f t="shared" si="0"/>
        <v>4584251.87</v>
      </c>
      <c r="Q15" s="11">
        <f t="shared" si="0"/>
        <v>2791190</v>
      </c>
      <c r="R15" s="11">
        <f t="shared" si="0"/>
        <v>2863380</v>
      </c>
      <c r="S15" s="11">
        <f>S16+S28</f>
        <v>100000</v>
      </c>
      <c r="T15" s="11">
        <f t="shared" ref="T15:U15" si="1">T16+T28</f>
        <v>0</v>
      </c>
      <c r="U15" s="11">
        <f t="shared" si="1"/>
        <v>0</v>
      </c>
      <c r="V15" s="11">
        <f>P15+S15</f>
        <v>4684251.87</v>
      </c>
      <c r="W15" s="11">
        <f>Q15+T15</f>
        <v>2791190</v>
      </c>
      <c r="X15" s="11">
        <f>R15+U15</f>
        <v>2863380</v>
      </c>
      <c r="Y15" s="52">
        <f>Y16+Y28</f>
        <v>-2845851.87</v>
      </c>
      <c r="Z15" s="52">
        <f t="shared" ref="Z15:AA15" si="2">Z16+Z28</f>
        <v>0</v>
      </c>
      <c r="AA15" s="52">
        <f t="shared" si="2"/>
        <v>0</v>
      </c>
      <c r="AB15" s="52">
        <f>V15+Y15</f>
        <v>1838400</v>
      </c>
      <c r="AC15" s="52">
        <f>W15+Z15</f>
        <v>2791190</v>
      </c>
      <c r="AD15" s="52">
        <f>X15+AA15</f>
        <v>2863380</v>
      </c>
    </row>
    <row r="16" spans="1:30" ht="25.5" x14ac:dyDescent="0.25">
      <c r="A16" s="12" t="s">
        <v>11</v>
      </c>
      <c r="B16" s="13" t="s">
        <v>12</v>
      </c>
      <c r="C16" s="13"/>
      <c r="D16" s="14" t="e">
        <f>SUM(D17+D20+D22+D24+#REF!)</f>
        <v>#REF!</v>
      </c>
      <c r="E16" s="14" t="e">
        <f>SUM(E17+E20+E22+E24+#REF!)</f>
        <v>#REF!</v>
      </c>
      <c r="F16" s="14" t="e">
        <f>SUM(F17+F20+F22+F24+#REF!)</f>
        <v>#REF!</v>
      </c>
      <c r="G16" s="14" t="e">
        <f>G17+G20+G22+G24+#REF!</f>
        <v>#REF!</v>
      </c>
      <c r="H16" s="14" t="e">
        <f>H17+H20+H22+H24+#REF!</f>
        <v>#REF!</v>
      </c>
      <c r="I16" s="14" t="e">
        <f>I17+I20+I22+I24+#REF!</f>
        <v>#REF!</v>
      </c>
      <c r="J16" s="14">
        <f>SUM(J17+J20+J22+J24)</f>
        <v>2845851.87</v>
      </c>
      <c r="K16" s="14">
        <f t="shared" ref="K16:L16" si="3">SUM(K17+K20+K22+K24)</f>
        <v>977720</v>
      </c>
      <c r="L16" s="37">
        <f t="shared" si="3"/>
        <v>977720</v>
      </c>
      <c r="M16" s="37">
        <f>SUM(M17+M20+M22+M24)</f>
        <v>0</v>
      </c>
      <c r="N16" s="37">
        <f t="shared" ref="N16:O16" si="4">SUM(N17+N20+N22+N24)</f>
        <v>0</v>
      </c>
      <c r="O16" s="37">
        <f t="shared" si="4"/>
        <v>0</v>
      </c>
      <c r="P16" s="37">
        <f>SUM(P17+P20+P22+P24)</f>
        <v>2845851.87</v>
      </c>
      <c r="Q16" s="37">
        <f t="shared" ref="Q16:R16" si="5">SUM(Q17+Q20+Q22+Q24)</f>
        <v>977720</v>
      </c>
      <c r="R16" s="37">
        <f t="shared" si="5"/>
        <v>977720</v>
      </c>
      <c r="S16" s="43">
        <f>S17+S20+S22+S24+S26</f>
        <v>100000</v>
      </c>
      <c r="T16" s="43">
        <f t="shared" ref="T16:U16" si="6">T17+T20+T22+T24+T26</f>
        <v>0</v>
      </c>
      <c r="U16" s="43">
        <f t="shared" si="6"/>
        <v>0</v>
      </c>
      <c r="V16" s="43">
        <f>P16+S16</f>
        <v>2945851.87</v>
      </c>
      <c r="W16" s="43">
        <f t="shared" ref="W16:X17" si="7">Q16+T16</f>
        <v>977720</v>
      </c>
      <c r="X16" s="43">
        <f t="shared" si="7"/>
        <v>977720</v>
      </c>
      <c r="Y16" s="48">
        <f>Y17+Y20+Y22+Y24+Y26</f>
        <v>-2845851.87</v>
      </c>
      <c r="Z16" s="48">
        <f t="shared" ref="Z16:AA16" si="8">Z17+Z20+Z22+Z24+Z26</f>
        <v>0</v>
      </c>
      <c r="AA16" s="48">
        <f t="shared" si="8"/>
        <v>0</v>
      </c>
      <c r="AB16" s="48">
        <f>V16+Y16</f>
        <v>100000</v>
      </c>
      <c r="AC16" s="48">
        <f t="shared" ref="AC16:AC17" si="9">W16+Z16</f>
        <v>977720</v>
      </c>
      <c r="AD16" s="48">
        <f t="shared" ref="AD16:AD17" si="10">X16+AA16</f>
        <v>977720</v>
      </c>
    </row>
    <row r="17" spans="1:30" x14ac:dyDescent="0.25">
      <c r="A17" s="72" t="s">
        <v>34</v>
      </c>
      <c r="B17" s="73" t="s">
        <v>13</v>
      </c>
      <c r="C17" s="73"/>
      <c r="D17" s="59">
        <f>SUM(D19)</f>
        <v>2000000</v>
      </c>
      <c r="E17" s="59">
        <f t="shared" ref="E17:F17" si="11">SUM(E19)</f>
        <v>2000000</v>
      </c>
      <c r="F17" s="59">
        <f t="shared" si="11"/>
        <v>2000000</v>
      </c>
      <c r="G17" s="60">
        <v>0</v>
      </c>
      <c r="H17" s="60">
        <v>0</v>
      </c>
      <c r="I17" s="60">
        <v>0</v>
      </c>
      <c r="J17" s="61">
        <f>J19</f>
        <v>1868131.87</v>
      </c>
      <c r="K17" s="61">
        <f t="shared" ref="K17:L17" si="12">K19</f>
        <v>0</v>
      </c>
      <c r="L17" s="59">
        <f t="shared" si="12"/>
        <v>0</v>
      </c>
      <c r="M17" s="59">
        <f>M19</f>
        <v>0</v>
      </c>
      <c r="N17" s="59">
        <f t="shared" ref="N17:O17" si="13">N19</f>
        <v>0</v>
      </c>
      <c r="O17" s="59">
        <f t="shared" si="13"/>
        <v>0</v>
      </c>
      <c r="P17" s="59">
        <f>P19</f>
        <v>1868131.87</v>
      </c>
      <c r="Q17" s="59">
        <f t="shared" ref="Q17:R17" si="14">Q19</f>
        <v>0</v>
      </c>
      <c r="R17" s="59">
        <f t="shared" si="14"/>
        <v>0</v>
      </c>
      <c r="S17" s="59">
        <v>0</v>
      </c>
      <c r="T17" s="59">
        <v>0</v>
      </c>
      <c r="U17" s="59">
        <v>0</v>
      </c>
      <c r="V17" s="59">
        <f>P17+S17</f>
        <v>1868131.87</v>
      </c>
      <c r="W17" s="59">
        <f t="shared" si="7"/>
        <v>0</v>
      </c>
      <c r="X17" s="59">
        <f t="shared" si="7"/>
        <v>0</v>
      </c>
      <c r="Y17" s="59">
        <f>Y19</f>
        <v>-1868131.87</v>
      </c>
      <c r="Z17" s="59">
        <v>0</v>
      </c>
      <c r="AA17" s="59">
        <v>0</v>
      </c>
      <c r="AB17" s="59">
        <f>V17+Y17</f>
        <v>0</v>
      </c>
      <c r="AC17" s="59">
        <f t="shared" si="9"/>
        <v>0</v>
      </c>
      <c r="AD17" s="59">
        <f t="shared" si="10"/>
        <v>0</v>
      </c>
    </row>
    <row r="18" spans="1:30" ht="31.5" customHeight="1" x14ac:dyDescent="0.25">
      <c r="A18" s="72"/>
      <c r="B18" s="73"/>
      <c r="C18" s="73"/>
      <c r="D18" s="59"/>
      <c r="E18" s="59"/>
      <c r="F18" s="59"/>
      <c r="G18" s="60"/>
      <c r="H18" s="60"/>
      <c r="I18" s="60"/>
      <c r="J18" s="62"/>
      <c r="K18" s="62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</row>
    <row r="19" spans="1:30" ht="38.25" x14ac:dyDescent="0.25">
      <c r="A19" s="12" t="s">
        <v>14</v>
      </c>
      <c r="B19" s="13" t="s">
        <v>13</v>
      </c>
      <c r="C19" s="13">
        <v>810</v>
      </c>
      <c r="D19" s="14">
        <v>2000000</v>
      </c>
      <c r="E19" s="14">
        <v>2000000</v>
      </c>
      <c r="F19" s="14">
        <v>2000000</v>
      </c>
      <c r="G19" s="14">
        <v>0</v>
      </c>
      <c r="H19" s="14">
        <v>0</v>
      </c>
      <c r="I19" s="14">
        <v>0</v>
      </c>
      <c r="J19" s="14">
        <v>1868131.87</v>
      </c>
      <c r="K19" s="14">
        <v>0</v>
      </c>
      <c r="L19" s="37">
        <v>0</v>
      </c>
      <c r="M19" s="37">
        <v>0</v>
      </c>
      <c r="N19" s="37">
        <v>0</v>
      </c>
      <c r="O19" s="37">
        <v>0</v>
      </c>
      <c r="P19" s="37">
        <v>1868131.87</v>
      </c>
      <c r="Q19" s="37">
        <v>0</v>
      </c>
      <c r="R19" s="37">
        <v>0</v>
      </c>
      <c r="S19" s="43">
        <v>0</v>
      </c>
      <c r="T19" s="43">
        <v>0</v>
      </c>
      <c r="U19" s="43">
        <v>0</v>
      </c>
      <c r="V19" s="43">
        <f>P19+S19</f>
        <v>1868131.87</v>
      </c>
      <c r="W19" s="43">
        <f t="shared" ref="W19:X19" si="15">Q19+T19</f>
        <v>0</v>
      </c>
      <c r="X19" s="43">
        <f t="shared" si="15"/>
        <v>0</v>
      </c>
      <c r="Y19" s="48">
        <f>-168131.87-1700000</f>
        <v>-1868131.87</v>
      </c>
      <c r="Z19" s="48">
        <v>0</v>
      </c>
      <c r="AA19" s="48">
        <v>0</v>
      </c>
      <c r="AB19" s="48">
        <f>V19+Y19</f>
        <v>0</v>
      </c>
      <c r="AC19" s="48">
        <f t="shared" ref="AC19:AC25" si="16">W19+Z19</f>
        <v>0</v>
      </c>
      <c r="AD19" s="48">
        <f t="shared" ref="AD19:AD25" si="17">X19+AA19</f>
        <v>0</v>
      </c>
    </row>
    <row r="20" spans="1:30" ht="25.5" x14ac:dyDescent="0.25">
      <c r="A20" s="12" t="s">
        <v>15</v>
      </c>
      <c r="B20" s="13" t="s">
        <v>16</v>
      </c>
      <c r="C20" s="13"/>
      <c r="D20" s="14">
        <f>SUM(D21)</f>
        <v>326720</v>
      </c>
      <c r="E20" s="14">
        <f t="shared" ref="E20:F20" si="18">SUM(E21)</f>
        <v>326720</v>
      </c>
      <c r="F20" s="14">
        <f t="shared" si="18"/>
        <v>326720</v>
      </c>
      <c r="G20" s="14">
        <v>0</v>
      </c>
      <c r="H20" s="14">
        <v>0</v>
      </c>
      <c r="I20" s="14">
        <v>0</v>
      </c>
      <c r="J20" s="14">
        <f>SUM(D20+G20)</f>
        <v>326720</v>
      </c>
      <c r="K20" s="14">
        <f t="shared" ref="K20" si="19">SUM(E20+H20)</f>
        <v>326720</v>
      </c>
      <c r="L20" s="37">
        <f t="shared" ref="L20" si="20">SUM(F20+I20)</f>
        <v>326720</v>
      </c>
      <c r="M20" s="37">
        <f>SUM(M21)</f>
        <v>0</v>
      </c>
      <c r="N20" s="37">
        <f t="shared" ref="N20:O20" si="21">SUM(N21)</f>
        <v>0</v>
      </c>
      <c r="O20" s="37">
        <f t="shared" si="21"/>
        <v>0</v>
      </c>
      <c r="P20" s="37">
        <f>SUM(J20+M20)</f>
        <v>326720</v>
      </c>
      <c r="Q20" s="37">
        <f t="shared" ref="Q20:Q21" si="22">SUM(K20+N20)</f>
        <v>326720</v>
      </c>
      <c r="R20" s="37">
        <f t="shared" ref="R20:R21" si="23">SUM(L20+O20)</f>
        <v>326720</v>
      </c>
      <c r="S20" s="43">
        <v>0</v>
      </c>
      <c r="T20" s="43">
        <v>0</v>
      </c>
      <c r="U20" s="43">
        <v>0</v>
      </c>
      <c r="V20" s="43">
        <f t="shared" ref="V20:V30" si="24">P20+S20</f>
        <v>326720</v>
      </c>
      <c r="W20" s="43">
        <f t="shared" ref="W20:W30" si="25">Q20+T20</f>
        <v>326720</v>
      </c>
      <c r="X20" s="43">
        <f t="shared" ref="X20:X30" si="26">R20+U20</f>
        <v>326720</v>
      </c>
      <c r="Y20" s="48">
        <f>Y21</f>
        <v>-326720</v>
      </c>
      <c r="Z20" s="48">
        <v>0</v>
      </c>
      <c r="AA20" s="48">
        <v>0</v>
      </c>
      <c r="AB20" s="48">
        <f t="shared" ref="AB20:AB25" si="27">V20+Y20</f>
        <v>0</v>
      </c>
      <c r="AC20" s="48">
        <f t="shared" si="16"/>
        <v>326720</v>
      </c>
      <c r="AD20" s="48">
        <f t="shared" si="17"/>
        <v>326720</v>
      </c>
    </row>
    <row r="21" spans="1:30" ht="38.25" x14ac:dyDescent="0.25">
      <c r="A21" s="15" t="s">
        <v>14</v>
      </c>
      <c r="B21" s="13" t="s">
        <v>16</v>
      </c>
      <c r="C21" s="13">
        <v>810</v>
      </c>
      <c r="D21" s="14">
        <v>326720</v>
      </c>
      <c r="E21" s="14">
        <v>326720</v>
      </c>
      <c r="F21" s="14">
        <v>326720</v>
      </c>
      <c r="G21" s="14">
        <v>0</v>
      </c>
      <c r="H21" s="14">
        <v>0</v>
      </c>
      <c r="I21" s="14">
        <v>0</v>
      </c>
      <c r="J21" s="14">
        <f>SUM(D21+G21)</f>
        <v>326720</v>
      </c>
      <c r="K21" s="14">
        <f t="shared" ref="K21:L21" si="28">SUM(E21+H21)</f>
        <v>326720</v>
      </c>
      <c r="L21" s="37">
        <f t="shared" si="28"/>
        <v>326720</v>
      </c>
      <c r="M21" s="37"/>
      <c r="N21" s="37"/>
      <c r="O21" s="37"/>
      <c r="P21" s="37">
        <f>SUM(J21+M21)</f>
        <v>326720</v>
      </c>
      <c r="Q21" s="37">
        <f t="shared" si="22"/>
        <v>326720</v>
      </c>
      <c r="R21" s="37">
        <f t="shared" si="23"/>
        <v>326720</v>
      </c>
      <c r="S21" s="43">
        <v>0</v>
      </c>
      <c r="T21" s="43">
        <v>0</v>
      </c>
      <c r="U21" s="43">
        <v>0</v>
      </c>
      <c r="V21" s="43">
        <f t="shared" si="24"/>
        <v>326720</v>
      </c>
      <c r="W21" s="43">
        <f t="shared" si="25"/>
        <v>326720</v>
      </c>
      <c r="X21" s="43">
        <f t="shared" si="26"/>
        <v>326720</v>
      </c>
      <c r="Y21" s="48">
        <v>-326720</v>
      </c>
      <c r="Z21" s="48">
        <v>0</v>
      </c>
      <c r="AA21" s="48">
        <v>0</v>
      </c>
      <c r="AB21" s="48">
        <f t="shared" si="27"/>
        <v>0</v>
      </c>
      <c r="AC21" s="48">
        <f t="shared" si="16"/>
        <v>326720</v>
      </c>
      <c r="AD21" s="48">
        <f t="shared" si="17"/>
        <v>326720</v>
      </c>
    </row>
    <row r="22" spans="1:30" ht="43.5" customHeight="1" x14ac:dyDescent="0.25">
      <c r="A22" s="12" t="s">
        <v>33</v>
      </c>
      <c r="B22" s="16" t="s">
        <v>40</v>
      </c>
      <c r="C22" s="16"/>
      <c r="D22" s="17">
        <v>0</v>
      </c>
      <c r="E22" s="17">
        <v>0</v>
      </c>
      <c r="F22" s="17">
        <v>0</v>
      </c>
      <c r="G22" s="17">
        <f>G23</f>
        <v>1600000</v>
      </c>
      <c r="H22" s="17">
        <f t="shared" ref="H22:I22" si="29">H23</f>
        <v>1440000</v>
      </c>
      <c r="I22" s="17">
        <f t="shared" si="29"/>
        <v>1440000</v>
      </c>
      <c r="J22" s="14">
        <f>J23</f>
        <v>640000</v>
      </c>
      <c r="K22" s="18">
        <f t="shared" ref="K22:R22" si="30">K23</f>
        <v>640000</v>
      </c>
      <c r="L22" s="37">
        <f t="shared" si="30"/>
        <v>640000</v>
      </c>
      <c r="M22" s="37">
        <f>M23</f>
        <v>0</v>
      </c>
      <c r="N22" s="37">
        <f t="shared" si="30"/>
        <v>0</v>
      </c>
      <c r="O22" s="37">
        <f t="shared" si="30"/>
        <v>0</v>
      </c>
      <c r="P22" s="37">
        <f>P23</f>
        <v>640000</v>
      </c>
      <c r="Q22" s="37">
        <f t="shared" si="30"/>
        <v>640000</v>
      </c>
      <c r="R22" s="37">
        <f t="shared" si="30"/>
        <v>640000</v>
      </c>
      <c r="S22" s="43">
        <v>0</v>
      </c>
      <c r="T22" s="43">
        <v>0</v>
      </c>
      <c r="U22" s="43">
        <v>0</v>
      </c>
      <c r="V22" s="43">
        <f t="shared" si="24"/>
        <v>640000</v>
      </c>
      <c r="W22" s="43">
        <f t="shared" si="25"/>
        <v>640000</v>
      </c>
      <c r="X22" s="43">
        <f t="shared" si="26"/>
        <v>640000</v>
      </c>
      <c r="Y22" s="48">
        <f>Y23</f>
        <v>-640000</v>
      </c>
      <c r="Z22" s="48">
        <v>0</v>
      </c>
      <c r="AA22" s="48">
        <v>0</v>
      </c>
      <c r="AB22" s="48">
        <f t="shared" si="27"/>
        <v>0</v>
      </c>
      <c r="AC22" s="48">
        <f t="shared" si="16"/>
        <v>640000</v>
      </c>
      <c r="AD22" s="48">
        <f t="shared" si="17"/>
        <v>640000</v>
      </c>
    </row>
    <row r="23" spans="1:30" ht="45" customHeight="1" x14ac:dyDescent="0.25">
      <c r="A23" s="12" t="s">
        <v>14</v>
      </c>
      <c r="B23" s="16" t="s">
        <v>40</v>
      </c>
      <c r="C23" s="16">
        <v>810</v>
      </c>
      <c r="D23" s="17">
        <v>0</v>
      </c>
      <c r="E23" s="17">
        <v>0</v>
      </c>
      <c r="F23" s="17">
        <v>0</v>
      </c>
      <c r="G23" s="17">
        <v>1600000</v>
      </c>
      <c r="H23" s="17">
        <v>1440000</v>
      </c>
      <c r="I23" s="17">
        <v>1440000</v>
      </c>
      <c r="J23" s="14">
        <v>640000</v>
      </c>
      <c r="K23" s="14">
        <v>640000</v>
      </c>
      <c r="L23" s="37">
        <v>640000</v>
      </c>
      <c r="M23" s="37"/>
      <c r="N23" s="37"/>
      <c r="O23" s="37"/>
      <c r="P23" s="37">
        <v>640000</v>
      </c>
      <c r="Q23" s="37">
        <v>640000</v>
      </c>
      <c r="R23" s="37">
        <v>640000</v>
      </c>
      <c r="S23" s="43">
        <v>0</v>
      </c>
      <c r="T23" s="43">
        <v>0</v>
      </c>
      <c r="U23" s="43">
        <v>0</v>
      </c>
      <c r="V23" s="43">
        <f t="shared" si="24"/>
        <v>640000</v>
      </c>
      <c r="W23" s="43">
        <f t="shared" si="25"/>
        <v>640000</v>
      </c>
      <c r="X23" s="43">
        <f t="shared" si="26"/>
        <v>640000</v>
      </c>
      <c r="Y23" s="48">
        <v>-640000</v>
      </c>
      <c r="Z23" s="48">
        <v>0</v>
      </c>
      <c r="AA23" s="48">
        <v>0</v>
      </c>
      <c r="AB23" s="48">
        <f t="shared" si="27"/>
        <v>0</v>
      </c>
      <c r="AC23" s="48">
        <f t="shared" si="16"/>
        <v>640000</v>
      </c>
      <c r="AD23" s="48">
        <f t="shared" si="17"/>
        <v>640000</v>
      </c>
    </row>
    <row r="24" spans="1:30" ht="38.25" x14ac:dyDescent="0.25">
      <c r="A24" s="12" t="s">
        <v>17</v>
      </c>
      <c r="B24" s="13" t="s">
        <v>18</v>
      </c>
      <c r="C24" s="13"/>
      <c r="D24" s="14">
        <f>SUM(D25)</f>
        <v>11000</v>
      </c>
      <c r="E24" s="14">
        <f t="shared" ref="E24:F24" si="31">SUM(E25)</f>
        <v>11000</v>
      </c>
      <c r="F24" s="14">
        <f t="shared" si="31"/>
        <v>11000</v>
      </c>
      <c r="G24" s="14">
        <v>0</v>
      </c>
      <c r="H24" s="14">
        <v>0</v>
      </c>
      <c r="I24" s="14">
        <v>0</v>
      </c>
      <c r="J24" s="14">
        <f t="shared" ref="J24:J25" si="32">SUM(D24+G24)</f>
        <v>11000</v>
      </c>
      <c r="K24" s="14">
        <f t="shared" ref="K24:K25" si="33">SUM(E24+H24)</f>
        <v>11000</v>
      </c>
      <c r="L24" s="37">
        <f t="shared" ref="L24:L25" si="34">SUM(F24+I24)</f>
        <v>11000</v>
      </c>
      <c r="M24" s="37">
        <f>SUM(M25)</f>
        <v>0</v>
      </c>
      <c r="N24" s="37">
        <f t="shared" ref="N24:O24" si="35">SUM(N25)</f>
        <v>0</v>
      </c>
      <c r="O24" s="37">
        <f t="shared" si="35"/>
        <v>0</v>
      </c>
      <c r="P24" s="37">
        <f t="shared" ref="P24:P25" si="36">SUM(J24+M24)</f>
        <v>11000</v>
      </c>
      <c r="Q24" s="37">
        <f t="shared" ref="Q24:Q25" si="37">SUM(K24+N24)</f>
        <v>11000</v>
      </c>
      <c r="R24" s="37">
        <f t="shared" ref="R24:R25" si="38">SUM(L24+O24)</f>
        <v>11000</v>
      </c>
      <c r="S24" s="43">
        <v>0</v>
      </c>
      <c r="T24" s="43">
        <v>0</v>
      </c>
      <c r="U24" s="43">
        <v>0</v>
      </c>
      <c r="V24" s="43">
        <f t="shared" si="24"/>
        <v>11000</v>
      </c>
      <c r="W24" s="43">
        <f t="shared" si="25"/>
        <v>11000</v>
      </c>
      <c r="X24" s="43">
        <f t="shared" si="26"/>
        <v>11000</v>
      </c>
      <c r="Y24" s="48">
        <f>Y25</f>
        <v>-11000</v>
      </c>
      <c r="Z24" s="48">
        <f t="shared" ref="Z24:AA24" si="39">Z25</f>
        <v>0</v>
      </c>
      <c r="AA24" s="48">
        <f t="shared" si="39"/>
        <v>0</v>
      </c>
      <c r="AB24" s="48">
        <f t="shared" si="27"/>
        <v>0</v>
      </c>
      <c r="AC24" s="48">
        <f t="shared" si="16"/>
        <v>11000</v>
      </c>
      <c r="AD24" s="48">
        <f t="shared" si="17"/>
        <v>11000</v>
      </c>
    </row>
    <row r="25" spans="1:30" ht="38.25" x14ac:dyDescent="0.25">
      <c r="A25" s="12" t="s">
        <v>14</v>
      </c>
      <c r="B25" s="13" t="s">
        <v>18</v>
      </c>
      <c r="C25" s="13">
        <v>810</v>
      </c>
      <c r="D25" s="14">
        <v>11000</v>
      </c>
      <c r="E25" s="14">
        <v>11000</v>
      </c>
      <c r="F25" s="14">
        <v>11000</v>
      </c>
      <c r="G25" s="14">
        <v>0</v>
      </c>
      <c r="H25" s="14">
        <v>0</v>
      </c>
      <c r="I25" s="14">
        <v>0</v>
      </c>
      <c r="J25" s="14">
        <f t="shared" si="32"/>
        <v>11000</v>
      </c>
      <c r="K25" s="14">
        <f t="shared" si="33"/>
        <v>11000</v>
      </c>
      <c r="L25" s="37">
        <f t="shared" si="34"/>
        <v>11000</v>
      </c>
      <c r="M25" s="37"/>
      <c r="N25" s="37"/>
      <c r="O25" s="37"/>
      <c r="P25" s="37">
        <f t="shared" si="36"/>
        <v>11000</v>
      </c>
      <c r="Q25" s="37">
        <f t="shared" si="37"/>
        <v>11000</v>
      </c>
      <c r="R25" s="37">
        <f t="shared" si="38"/>
        <v>11000</v>
      </c>
      <c r="S25" s="43">
        <v>0</v>
      </c>
      <c r="T25" s="43">
        <v>0</v>
      </c>
      <c r="U25" s="43">
        <v>0</v>
      </c>
      <c r="V25" s="43">
        <f t="shared" si="24"/>
        <v>11000</v>
      </c>
      <c r="W25" s="43">
        <f t="shared" si="25"/>
        <v>11000</v>
      </c>
      <c r="X25" s="43">
        <f t="shared" si="26"/>
        <v>11000</v>
      </c>
      <c r="Y25" s="48">
        <v>-11000</v>
      </c>
      <c r="Z25" s="48">
        <v>0</v>
      </c>
      <c r="AA25" s="48">
        <v>0</v>
      </c>
      <c r="AB25" s="48">
        <f t="shared" si="27"/>
        <v>0</v>
      </c>
      <c r="AC25" s="48">
        <f t="shared" si="16"/>
        <v>11000</v>
      </c>
      <c r="AD25" s="48">
        <f t="shared" si="17"/>
        <v>11000</v>
      </c>
    </row>
    <row r="26" spans="1:30" ht="25.5" x14ac:dyDescent="0.25">
      <c r="A26" s="44" t="s">
        <v>45</v>
      </c>
      <c r="B26" s="45" t="s">
        <v>46</v>
      </c>
      <c r="C26" s="4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>
        <v>0</v>
      </c>
      <c r="Q26" s="43">
        <v>0</v>
      </c>
      <c r="R26" s="43">
        <v>0</v>
      </c>
      <c r="S26" s="43">
        <f>S27</f>
        <v>100000</v>
      </c>
      <c r="T26" s="43">
        <f t="shared" ref="T26:U26" si="40">T27</f>
        <v>0</v>
      </c>
      <c r="U26" s="43">
        <f t="shared" si="40"/>
        <v>0</v>
      </c>
      <c r="V26" s="43">
        <f>V27</f>
        <v>100000</v>
      </c>
      <c r="W26" s="43">
        <f t="shared" ref="W26:X26" si="41">W27</f>
        <v>0</v>
      </c>
      <c r="X26" s="43">
        <f t="shared" si="41"/>
        <v>0</v>
      </c>
      <c r="Y26" s="48">
        <f>Y27</f>
        <v>0</v>
      </c>
      <c r="Z26" s="48">
        <f t="shared" ref="Z26:AA26" si="42">Z27</f>
        <v>0</v>
      </c>
      <c r="AA26" s="48">
        <f t="shared" si="42"/>
        <v>0</v>
      </c>
      <c r="AB26" s="48">
        <f>AB27</f>
        <v>100000</v>
      </c>
      <c r="AC26" s="48">
        <f t="shared" ref="AC26:AD26" si="43">AC27</f>
        <v>0</v>
      </c>
      <c r="AD26" s="48">
        <f t="shared" si="43"/>
        <v>0</v>
      </c>
    </row>
    <row r="27" spans="1:30" ht="38.25" x14ac:dyDescent="0.25">
      <c r="A27" s="44" t="s">
        <v>14</v>
      </c>
      <c r="B27" s="45" t="s">
        <v>46</v>
      </c>
      <c r="C27" s="45">
        <v>810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>
        <v>0</v>
      </c>
      <c r="Q27" s="43">
        <v>0</v>
      </c>
      <c r="R27" s="43">
        <v>0</v>
      </c>
      <c r="S27" s="43">
        <v>100000</v>
      </c>
      <c r="T27" s="43">
        <v>0</v>
      </c>
      <c r="U27" s="43">
        <v>0</v>
      </c>
      <c r="V27" s="43">
        <f>P27+S27</f>
        <v>100000</v>
      </c>
      <c r="W27" s="43">
        <f t="shared" ref="W27:X27" si="44">Q27+T27</f>
        <v>0</v>
      </c>
      <c r="X27" s="43">
        <f t="shared" si="44"/>
        <v>0</v>
      </c>
      <c r="Y27" s="48"/>
      <c r="Z27" s="48">
        <v>0</v>
      </c>
      <c r="AA27" s="48">
        <v>0</v>
      </c>
      <c r="AB27" s="48">
        <f>V27+Y27</f>
        <v>100000</v>
      </c>
      <c r="AC27" s="48">
        <f t="shared" ref="AC27:AC30" si="45">W27+Z27</f>
        <v>0</v>
      </c>
      <c r="AD27" s="48">
        <f t="shared" ref="AD27" si="46">X27+AA27</f>
        <v>0</v>
      </c>
    </row>
    <row r="28" spans="1:30" x14ac:dyDescent="0.25">
      <c r="A28" s="35" t="s">
        <v>19</v>
      </c>
      <c r="B28" s="36" t="s">
        <v>20</v>
      </c>
      <c r="C28" s="36"/>
      <c r="D28" s="25">
        <f>SUM(D29+D33)</f>
        <v>1766650</v>
      </c>
      <c r="E28" s="25">
        <f>SUM(E29+E33)</f>
        <v>1838400</v>
      </c>
      <c r="F28" s="25">
        <f>SUM(F29+F33)</f>
        <v>1913470</v>
      </c>
      <c r="G28" s="25">
        <f>SUM(G29)</f>
        <v>0</v>
      </c>
      <c r="H28" s="25">
        <f t="shared" ref="H28:I28" si="47">SUM(H29)</f>
        <v>0</v>
      </c>
      <c r="I28" s="25">
        <f t="shared" si="47"/>
        <v>0</v>
      </c>
      <c r="J28" s="34">
        <f>SUM(J29)</f>
        <v>1738400</v>
      </c>
      <c r="K28" s="34">
        <f t="shared" ref="K28:R28" si="48">SUM(K29)</f>
        <v>1813470</v>
      </c>
      <c r="L28" s="39">
        <f t="shared" si="48"/>
        <v>1885660</v>
      </c>
      <c r="M28" s="39">
        <f>SUM(M29)</f>
        <v>0</v>
      </c>
      <c r="N28" s="39">
        <f t="shared" si="48"/>
        <v>0</v>
      </c>
      <c r="O28" s="39">
        <f t="shared" si="48"/>
        <v>0</v>
      </c>
      <c r="P28" s="39">
        <f>SUM(P29)</f>
        <v>1738400</v>
      </c>
      <c r="Q28" s="39">
        <f t="shared" si="48"/>
        <v>1813470</v>
      </c>
      <c r="R28" s="39">
        <f t="shared" si="48"/>
        <v>1885660</v>
      </c>
      <c r="S28" s="46">
        <v>0</v>
      </c>
      <c r="T28" s="46">
        <v>0</v>
      </c>
      <c r="U28" s="46">
        <v>0</v>
      </c>
      <c r="V28" s="46">
        <f t="shared" si="24"/>
        <v>1738400</v>
      </c>
      <c r="W28" s="46">
        <f t="shared" si="25"/>
        <v>1813470</v>
      </c>
      <c r="X28" s="46">
        <f>R28+U28</f>
        <v>1885660</v>
      </c>
      <c r="Y28" s="47">
        <v>0</v>
      </c>
      <c r="Z28" s="47">
        <v>0</v>
      </c>
      <c r="AA28" s="47">
        <v>0</v>
      </c>
      <c r="AB28" s="47">
        <f t="shared" ref="AB28:AB30" si="49">V28+Y28</f>
        <v>1738400</v>
      </c>
      <c r="AC28" s="47">
        <f t="shared" si="45"/>
        <v>1813470</v>
      </c>
      <c r="AD28" s="47">
        <f>X28+AA28</f>
        <v>1885660</v>
      </c>
    </row>
    <row r="29" spans="1:30" x14ac:dyDescent="0.25">
      <c r="A29" s="35" t="s">
        <v>24</v>
      </c>
      <c r="B29" s="36" t="s">
        <v>25</v>
      </c>
      <c r="C29" s="36"/>
      <c r="D29" s="34">
        <f>SUM(D30)</f>
        <v>1666650</v>
      </c>
      <c r="E29" s="34">
        <f t="shared" ref="E29:F29" si="50">SUM(E30)</f>
        <v>1738400</v>
      </c>
      <c r="F29" s="34">
        <f t="shared" si="50"/>
        <v>1813470</v>
      </c>
      <c r="G29" s="34"/>
      <c r="H29" s="34"/>
      <c r="I29" s="34"/>
      <c r="J29" s="34">
        <f>SUM(J30)</f>
        <v>1738400</v>
      </c>
      <c r="K29" s="34">
        <f t="shared" ref="K29:R29" si="51">SUM(K30)</f>
        <v>1813470</v>
      </c>
      <c r="L29" s="39">
        <f t="shared" si="51"/>
        <v>1885660</v>
      </c>
      <c r="M29" s="39">
        <f>SUM(M30)</f>
        <v>0</v>
      </c>
      <c r="N29" s="39">
        <f t="shared" si="51"/>
        <v>0</v>
      </c>
      <c r="O29" s="39">
        <f t="shared" si="51"/>
        <v>0</v>
      </c>
      <c r="P29" s="39">
        <f>SUM(P30)</f>
        <v>1738400</v>
      </c>
      <c r="Q29" s="39">
        <f t="shared" si="51"/>
        <v>1813470</v>
      </c>
      <c r="R29" s="39">
        <f t="shared" si="51"/>
        <v>1885660</v>
      </c>
      <c r="S29" s="46">
        <v>0</v>
      </c>
      <c r="T29" s="46">
        <v>0</v>
      </c>
      <c r="U29" s="46">
        <v>0</v>
      </c>
      <c r="V29" s="46">
        <f t="shared" si="24"/>
        <v>1738400</v>
      </c>
      <c r="W29" s="46">
        <f t="shared" si="25"/>
        <v>1813470</v>
      </c>
      <c r="X29" s="46">
        <f t="shared" si="26"/>
        <v>1885660</v>
      </c>
      <c r="Y29" s="47">
        <v>0</v>
      </c>
      <c r="Z29" s="47">
        <v>0</v>
      </c>
      <c r="AA29" s="47">
        <v>0</v>
      </c>
      <c r="AB29" s="47">
        <f t="shared" si="49"/>
        <v>1738400</v>
      </c>
      <c r="AC29" s="47">
        <f t="shared" si="45"/>
        <v>1813470</v>
      </c>
      <c r="AD29" s="47">
        <f t="shared" ref="AD29:AD30" si="52">X29+AA29</f>
        <v>1885660</v>
      </c>
    </row>
    <row r="30" spans="1:30" ht="38.25" x14ac:dyDescent="0.25">
      <c r="A30" s="35" t="s">
        <v>14</v>
      </c>
      <c r="B30" s="36" t="s">
        <v>25</v>
      </c>
      <c r="C30" s="38">
        <v>810</v>
      </c>
      <c r="D30" s="34">
        <v>1666650</v>
      </c>
      <c r="E30" s="34">
        <v>1738400</v>
      </c>
      <c r="F30" s="34">
        <v>1813470</v>
      </c>
      <c r="G30" s="34"/>
      <c r="H30" s="34"/>
      <c r="I30" s="34"/>
      <c r="J30" s="34">
        <v>1738400</v>
      </c>
      <c r="K30" s="34">
        <v>1813470</v>
      </c>
      <c r="L30" s="39">
        <v>1885660</v>
      </c>
      <c r="M30" s="39"/>
      <c r="N30" s="39"/>
      <c r="O30" s="39"/>
      <c r="P30" s="39">
        <v>1738400</v>
      </c>
      <c r="Q30" s="39">
        <v>1813470</v>
      </c>
      <c r="R30" s="39">
        <v>1885660</v>
      </c>
      <c r="S30" s="46">
        <v>0</v>
      </c>
      <c r="T30" s="46">
        <v>0</v>
      </c>
      <c r="U30" s="46">
        <v>0</v>
      </c>
      <c r="V30" s="46">
        <f t="shared" si="24"/>
        <v>1738400</v>
      </c>
      <c r="W30" s="46">
        <f t="shared" si="25"/>
        <v>1813470</v>
      </c>
      <c r="X30" s="46">
        <f t="shared" si="26"/>
        <v>1885660</v>
      </c>
      <c r="Y30" s="47">
        <v>0</v>
      </c>
      <c r="Z30" s="47">
        <v>0</v>
      </c>
      <c r="AA30" s="47">
        <v>0</v>
      </c>
      <c r="AB30" s="47">
        <f t="shared" si="49"/>
        <v>1738400</v>
      </c>
      <c r="AC30" s="47">
        <f t="shared" si="45"/>
        <v>1813470</v>
      </c>
      <c r="AD30" s="47">
        <f t="shared" si="52"/>
        <v>1885660</v>
      </c>
    </row>
    <row r="31" spans="1:30" x14ac:dyDescent="0.25">
      <c r="A31" s="19"/>
      <c r="B31" s="2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</row>
    <row r="32" spans="1:30" ht="51" x14ac:dyDescent="0.25">
      <c r="A32" s="1" t="s">
        <v>26</v>
      </c>
      <c r="B32" s="2"/>
      <c r="C32" s="22"/>
      <c r="D32" s="3" t="e">
        <f>SUM(#REF!+D33)</f>
        <v>#REF!</v>
      </c>
      <c r="E32" s="3" t="e">
        <f>SUM(#REF!+E33)</f>
        <v>#REF!</v>
      </c>
      <c r="F32" s="3" t="e">
        <f>SUM(#REF!+F33)</f>
        <v>#REF!</v>
      </c>
      <c r="G32" s="3" t="e">
        <f>SUM(#REF!+G33)</f>
        <v>#REF!</v>
      </c>
      <c r="H32" s="3" t="e">
        <f>SUM(#REF!+H33)</f>
        <v>#REF!</v>
      </c>
      <c r="I32" s="3" t="e">
        <f>SUM(#REF!+I33)</f>
        <v>#REF!</v>
      </c>
      <c r="J32" s="3">
        <f>SUM(J33)</f>
        <v>100000</v>
      </c>
      <c r="K32" s="3">
        <f t="shared" ref="K32:R32" si="53">SUM(K33)</f>
        <v>100000</v>
      </c>
      <c r="L32" s="3">
        <f t="shared" si="53"/>
        <v>100000</v>
      </c>
      <c r="M32" s="3">
        <f>SUM(M33)</f>
        <v>0</v>
      </c>
      <c r="N32" s="3">
        <f t="shared" ref="N32:O33" si="54">SUM(N33)</f>
        <v>0</v>
      </c>
      <c r="O32" s="3">
        <f t="shared" si="54"/>
        <v>0</v>
      </c>
      <c r="P32" s="3">
        <f>SUM(P33)</f>
        <v>100000</v>
      </c>
      <c r="Q32" s="3">
        <f t="shared" si="53"/>
        <v>100000</v>
      </c>
      <c r="R32" s="3">
        <f t="shared" si="53"/>
        <v>100000</v>
      </c>
      <c r="S32" s="3">
        <v>0</v>
      </c>
      <c r="T32" s="3">
        <v>0</v>
      </c>
      <c r="U32" s="3">
        <v>0</v>
      </c>
      <c r="V32" s="3">
        <f>P32+S32</f>
        <v>100000</v>
      </c>
      <c r="W32" s="3">
        <f t="shared" ref="W32:X32" si="55">Q32+T32</f>
        <v>100000</v>
      </c>
      <c r="X32" s="3">
        <f t="shared" si="55"/>
        <v>100000</v>
      </c>
      <c r="Y32" s="3">
        <f>SUM(Y33)</f>
        <v>-100000</v>
      </c>
      <c r="Z32" s="3">
        <v>0</v>
      </c>
      <c r="AA32" s="3">
        <v>0</v>
      </c>
      <c r="AB32" s="3">
        <f>V32+Y32</f>
        <v>0</v>
      </c>
      <c r="AC32" s="3">
        <f t="shared" ref="AC32:AC35" si="56">W32+Z32</f>
        <v>100000</v>
      </c>
      <c r="AD32" s="3">
        <f t="shared" ref="AD32:AD35" si="57">X32+AA32</f>
        <v>100000</v>
      </c>
    </row>
    <row r="33" spans="1:30" ht="38.25" x14ac:dyDescent="0.25">
      <c r="A33" s="23" t="s">
        <v>28</v>
      </c>
      <c r="B33" s="24" t="s">
        <v>29</v>
      </c>
      <c r="C33" s="24"/>
      <c r="D33" s="25">
        <v>100000</v>
      </c>
      <c r="E33" s="25">
        <v>100000</v>
      </c>
      <c r="F33" s="25">
        <v>100000</v>
      </c>
      <c r="G33" s="26">
        <f>SUM(G34)</f>
        <v>0</v>
      </c>
      <c r="H33" s="26">
        <f>SUM(H34)</f>
        <v>0</v>
      </c>
      <c r="I33" s="26">
        <f t="shared" ref="I33" si="58">SUM(I34)</f>
        <v>0</v>
      </c>
      <c r="J33" s="27">
        <f t="shared" ref="J33:J34" si="59">SUM(D33+G33)</f>
        <v>100000</v>
      </c>
      <c r="K33" s="27">
        <f t="shared" ref="K33:K34" si="60">SUM(E33+H33)</f>
        <v>100000</v>
      </c>
      <c r="L33" s="39">
        <f t="shared" ref="L33:L34" si="61">SUM(F33+I33)</f>
        <v>100000</v>
      </c>
      <c r="M33" s="39">
        <f>SUM(M34)</f>
        <v>0</v>
      </c>
      <c r="N33" s="39">
        <f t="shared" si="54"/>
        <v>0</v>
      </c>
      <c r="O33" s="39">
        <f t="shared" si="54"/>
        <v>0</v>
      </c>
      <c r="P33" s="39">
        <f t="shared" ref="P33:P34" si="62">SUM(J33+M33)</f>
        <v>100000</v>
      </c>
      <c r="Q33" s="39">
        <f t="shared" ref="Q33:Q35" si="63">SUM(K33+N33)</f>
        <v>100000</v>
      </c>
      <c r="R33" s="39">
        <f t="shared" ref="R33:R35" si="64">SUM(L33+O33)</f>
        <v>100000</v>
      </c>
      <c r="S33" s="46">
        <v>0</v>
      </c>
      <c r="T33" s="46">
        <v>0</v>
      </c>
      <c r="U33" s="46">
        <v>0</v>
      </c>
      <c r="V33" s="46">
        <f t="shared" ref="V33:V35" si="65">P33+S33</f>
        <v>100000</v>
      </c>
      <c r="W33" s="46">
        <f t="shared" ref="W33:W35" si="66">Q33+T33</f>
        <v>100000</v>
      </c>
      <c r="X33" s="46">
        <f t="shared" ref="X33:X35" si="67">R33+U33</f>
        <v>100000</v>
      </c>
      <c r="Y33" s="47">
        <f>SUM(Y34)</f>
        <v>-100000</v>
      </c>
      <c r="Z33" s="47">
        <v>0</v>
      </c>
      <c r="AA33" s="47">
        <v>0</v>
      </c>
      <c r="AB33" s="47">
        <f t="shared" ref="AB33:AB35" si="68">V33+Y33</f>
        <v>0</v>
      </c>
      <c r="AC33" s="47">
        <f t="shared" si="56"/>
        <v>100000</v>
      </c>
      <c r="AD33" s="47">
        <f t="shared" si="57"/>
        <v>100000</v>
      </c>
    </row>
    <row r="34" spans="1:30" ht="25.5" x14ac:dyDescent="0.25">
      <c r="A34" s="23" t="s">
        <v>30</v>
      </c>
      <c r="B34" s="24" t="s">
        <v>31</v>
      </c>
      <c r="C34" s="28"/>
      <c r="D34" s="25">
        <v>100000</v>
      </c>
      <c r="E34" s="25">
        <v>100000</v>
      </c>
      <c r="F34" s="25">
        <v>100000</v>
      </c>
      <c r="G34" s="26">
        <f>SUM(G35)</f>
        <v>0</v>
      </c>
      <c r="H34" s="26">
        <f>SUM(H35)</f>
        <v>0</v>
      </c>
      <c r="I34" s="26">
        <f t="shared" ref="I34" si="69">SUM(I35)</f>
        <v>0</v>
      </c>
      <c r="J34" s="27">
        <f t="shared" si="59"/>
        <v>100000</v>
      </c>
      <c r="K34" s="27">
        <f t="shared" si="60"/>
        <v>100000</v>
      </c>
      <c r="L34" s="39">
        <f t="shared" si="61"/>
        <v>100000</v>
      </c>
      <c r="M34" s="39">
        <f>SUM(M35)</f>
        <v>0</v>
      </c>
      <c r="N34" s="39">
        <f t="shared" ref="N34:O34" si="70">SUM(N35)</f>
        <v>0</v>
      </c>
      <c r="O34" s="39">
        <f t="shared" si="70"/>
        <v>0</v>
      </c>
      <c r="P34" s="39">
        <f t="shared" si="62"/>
        <v>100000</v>
      </c>
      <c r="Q34" s="39">
        <f t="shared" si="63"/>
        <v>100000</v>
      </c>
      <c r="R34" s="39">
        <f t="shared" si="64"/>
        <v>100000</v>
      </c>
      <c r="S34" s="46">
        <v>0</v>
      </c>
      <c r="T34" s="46">
        <v>0</v>
      </c>
      <c r="U34" s="46">
        <v>0</v>
      </c>
      <c r="V34" s="46">
        <f t="shared" si="65"/>
        <v>100000</v>
      </c>
      <c r="W34" s="46">
        <f t="shared" si="66"/>
        <v>100000</v>
      </c>
      <c r="X34" s="46">
        <f t="shared" si="67"/>
        <v>100000</v>
      </c>
      <c r="Y34" s="47">
        <f>SUM(Y35)</f>
        <v>-100000</v>
      </c>
      <c r="Z34" s="47">
        <v>0</v>
      </c>
      <c r="AA34" s="47">
        <v>0</v>
      </c>
      <c r="AB34" s="47">
        <f t="shared" si="68"/>
        <v>0</v>
      </c>
      <c r="AC34" s="47">
        <f t="shared" si="56"/>
        <v>100000</v>
      </c>
      <c r="AD34" s="47">
        <f t="shared" si="57"/>
        <v>100000</v>
      </c>
    </row>
    <row r="35" spans="1:30" ht="51" x14ac:dyDescent="0.25">
      <c r="A35" s="23" t="s">
        <v>27</v>
      </c>
      <c r="B35" s="24" t="s">
        <v>31</v>
      </c>
      <c r="C35" s="28">
        <v>630</v>
      </c>
      <c r="D35" s="25">
        <v>100000</v>
      </c>
      <c r="E35" s="25">
        <v>100000</v>
      </c>
      <c r="F35" s="25">
        <v>100000</v>
      </c>
      <c r="G35" s="26"/>
      <c r="H35" s="26"/>
      <c r="I35" s="26"/>
      <c r="J35" s="27">
        <f>SUM(D35+G35)</f>
        <v>100000</v>
      </c>
      <c r="K35" s="27">
        <f t="shared" ref="K35" si="71">SUM(E35+H35)</f>
        <v>100000</v>
      </c>
      <c r="L35" s="39">
        <f t="shared" ref="L35" si="72">SUM(F35+I35)</f>
        <v>100000</v>
      </c>
      <c r="M35" s="39"/>
      <c r="N35" s="39"/>
      <c r="O35" s="39"/>
      <c r="P35" s="39">
        <f>SUM(J35+M35)</f>
        <v>100000</v>
      </c>
      <c r="Q35" s="39">
        <f t="shared" si="63"/>
        <v>100000</v>
      </c>
      <c r="R35" s="39">
        <f t="shared" si="64"/>
        <v>100000</v>
      </c>
      <c r="S35" s="46">
        <v>0</v>
      </c>
      <c r="T35" s="46">
        <v>0</v>
      </c>
      <c r="U35" s="46">
        <v>0</v>
      </c>
      <c r="V35" s="46">
        <f t="shared" si="65"/>
        <v>100000</v>
      </c>
      <c r="W35" s="46">
        <f t="shared" si="66"/>
        <v>100000</v>
      </c>
      <c r="X35" s="46">
        <f t="shared" si="67"/>
        <v>100000</v>
      </c>
      <c r="Y35" s="47">
        <v>-100000</v>
      </c>
      <c r="Z35" s="47">
        <v>0</v>
      </c>
      <c r="AA35" s="47">
        <v>0</v>
      </c>
      <c r="AB35" s="47">
        <f t="shared" si="68"/>
        <v>0</v>
      </c>
      <c r="AC35" s="47">
        <f t="shared" si="56"/>
        <v>100000</v>
      </c>
      <c r="AD35" s="47">
        <f t="shared" si="57"/>
        <v>100000</v>
      </c>
    </row>
    <row r="36" spans="1:30" x14ac:dyDescent="0.25">
      <c r="A36" s="23"/>
      <c r="B36" s="24"/>
      <c r="C36" s="28"/>
      <c r="D36" s="25"/>
      <c r="E36" s="25"/>
      <c r="F36" s="25"/>
      <c r="G36" s="26"/>
      <c r="H36" s="26"/>
      <c r="I36" s="26"/>
      <c r="J36" s="27"/>
      <c r="K36" s="27"/>
      <c r="L36" s="39"/>
      <c r="M36" s="39"/>
      <c r="N36" s="39"/>
      <c r="O36" s="39"/>
      <c r="P36" s="39"/>
      <c r="Q36" s="39"/>
      <c r="R36" s="39"/>
      <c r="S36" s="46"/>
      <c r="T36" s="46"/>
      <c r="U36" s="46"/>
      <c r="V36" s="46"/>
      <c r="W36" s="46"/>
      <c r="X36" s="46"/>
      <c r="Y36" s="47"/>
      <c r="Z36" s="47"/>
      <c r="AA36" s="47"/>
      <c r="AB36" s="47"/>
      <c r="AC36" s="47"/>
      <c r="AD36" s="47"/>
    </row>
    <row r="37" spans="1:30" ht="72.75" customHeight="1" x14ac:dyDescent="0.25">
      <c r="A37" s="29" t="s">
        <v>39</v>
      </c>
      <c r="B37" s="24"/>
      <c r="C37" s="28"/>
      <c r="D37" s="25"/>
      <c r="E37" s="25"/>
      <c r="F37" s="25"/>
      <c r="G37" s="26"/>
      <c r="H37" s="26"/>
      <c r="I37" s="26"/>
      <c r="J37" s="3">
        <f>SUM(J38)</f>
        <v>908694.18</v>
      </c>
      <c r="K37" s="3">
        <f t="shared" ref="K37:R38" si="73">SUM(K38)</f>
        <v>979024.44</v>
      </c>
      <c r="L37" s="3">
        <f t="shared" si="73"/>
        <v>1049346.69</v>
      </c>
      <c r="M37" s="3">
        <f>SUM(M38)</f>
        <v>-566956.18000000005</v>
      </c>
      <c r="N37" s="3">
        <f t="shared" si="73"/>
        <v>-610344.43999999994</v>
      </c>
      <c r="O37" s="3">
        <f t="shared" si="73"/>
        <v>-652254.68999999994</v>
      </c>
      <c r="P37" s="3">
        <f>SUM(P38)</f>
        <v>341738</v>
      </c>
      <c r="Q37" s="3">
        <f t="shared" si="73"/>
        <v>368680</v>
      </c>
      <c r="R37" s="3">
        <f t="shared" si="73"/>
        <v>397092</v>
      </c>
      <c r="S37" s="3">
        <v>0</v>
      </c>
      <c r="T37" s="3">
        <v>0</v>
      </c>
      <c r="U37" s="3">
        <v>0</v>
      </c>
      <c r="V37" s="3">
        <f>P37+S37</f>
        <v>341738</v>
      </c>
      <c r="W37" s="3">
        <f t="shared" ref="W37:X37" si="74">Q37+T37</f>
        <v>368680</v>
      </c>
      <c r="X37" s="3">
        <f t="shared" si="74"/>
        <v>397092</v>
      </c>
      <c r="Y37" s="3">
        <v>0</v>
      </c>
      <c r="Z37" s="3">
        <v>0</v>
      </c>
      <c r="AA37" s="3">
        <v>0</v>
      </c>
      <c r="AB37" s="3">
        <f>V37+Y37</f>
        <v>341738</v>
      </c>
      <c r="AC37" s="3">
        <f t="shared" ref="AC37:AC43" si="75">W37+Z37</f>
        <v>368680</v>
      </c>
      <c r="AD37" s="3">
        <f t="shared" ref="AD37:AD43" si="76">X37+AA37</f>
        <v>397092</v>
      </c>
    </row>
    <row r="38" spans="1:30" x14ac:dyDescent="0.25">
      <c r="A38" s="23" t="s">
        <v>19</v>
      </c>
      <c r="B38" s="24" t="s">
        <v>20</v>
      </c>
      <c r="C38" s="24"/>
      <c r="D38" s="25" t="e">
        <f>SUM(D39+#REF!)</f>
        <v>#REF!</v>
      </c>
      <c r="E38" s="25" t="e">
        <f>SUM(E39+#REF!)</f>
        <v>#REF!</v>
      </c>
      <c r="F38" s="25" t="e">
        <f>SUM(F39+#REF!)</f>
        <v>#REF!</v>
      </c>
      <c r="G38" s="25" t="e">
        <f>SUM(G39)</f>
        <v>#REF!</v>
      </c>
      <c r="H38" s="25" t="e">
        <f t="shared" ref="H38:I38" si="77">SUM(H39)</f>
        <v>#REF!</v>
      </c>
      <c r="I38" s="25" t="e">
        <f t="shared" si="77"/>
        <v>#REF!</v>
      </c>
      <c r="J38" s="27">
        <f>SUM(J39)</f>
        <v>908694.18</v>
      </c>
      <c r="K38" s="34">
        <f t="shared" si="73"/>
        <v>979024.44</v>
      </c>
      <c r="L38" s="39">
        <f t="shared" si="73"/>
        <v>1049346.69</v>
      </c>
      <c r="M38" s="39">
        <f>SUM(M39)</f>
        <v>-566956.18000000005</v>
      </c>
      <c r="N38" s="39">
        <f t="shared" si="73"/>
        <v>-610344.43999999994</v>
      </c>
      <c r="O38" s="39">
        <f t="shared" si="73"/>
        <v>-652254.68999999994</v>
      </c>
      <c r="P38" s="39">
        <f>SUM(P39)</f>
        <v>341738</v>
      </c>
      <c r="Q38" s="39">
        <f t="shared" si="73"/>
        <v>368680</v>
      </c>
      <c r="R38" s="39">
        <f t="shared" si="73"/>
        <v>397092</v>
      </c>
      <c r="S38" s="46">
        <v>0</v>
      </c>
      <c r="T38" s="46">
        <v>0</v>
      </c>
      <c r="U38" s="46">
        <v>0</v>
      </c>
      <c r="V38" s="46">
        <f t="shared" ref="V38:V43" si="78">P38+S38</f>
        <v>341738</v>
      </c>
      <c r="W38" s="46">
        <f t="shared" ref="W38:W43" si="79">Q38+T38</f>
        <v>368680</v>
      </c>
      <c r="X38" s="46">
        <f t="shared" ref="X38:X43" si="80">R38+U38</f>
        <v>397092</v>
      </c>
      <c r="Y38" s="47">
        <v>0</v>
      </c>
      <c r="Z38" s="47">
        <v>0</v>
      </c>
      <c r="AA38" s="47">
        <v>0</v>
      </c>
      <c r="AB38" s="47">
        <f t="shared" ref="AB38:AB43" si="81">V38+Y38</f>
        <v>341738</v>
      </c>
      <c r="AC38" s="47">
        <f t="shared" si="75"/>
        <v>368680</v>
      </c>
      <c r="AD38" s="47">
        <f t="shared" si="76"/>
        <v>397092</v>
      </c>
    </row>
    <row r="39" spans="1:30" ht="38.25" x14ac:dyDescent="0.25">
      <c r="A39" s="23" t="s">
        <v>21</v>
      </c>
      <c r="B39" s="24" t="s">
        <v>22</v>
      </c>
      <c r="C39" s="24"/>
      <c r="D39" s="25" t="e">
        <f>SUM(D40+#REF!+D42)</f>
        <v>#REF!</v>
      </c>
      <c r="E39" s="25" t="e">
        <f>SUM(E40+#REF!+E42)</f>
        <v>#REF!</v>
      </c>
      <c r="F39" s="25" t="e">
        <f>SUM(F40+#REF!+F42)</f>
        <v>#REF!</v>
      </c>
      <c r="G39" s="25" t="e">
        <f>SUM(G40+#REF!+G42)</f>
        <v>#REF!</v>
      </c>
      <c r="H39" s="25" t="e">
        <f>SUM(H40+#REF!+H42)</f>
        <v>#REF!</v>
      </c>
      <c r="I39" s="25" t="e">
        <f>SUM(I40+#REF!+I42)</f>
        <v>#REF!</v>
      </c>
      <c r="J39" s="27">
        <f>SUM(J40:J43)</f>
        <v>908694.18</v>
      </c>
      <c r="K39" s="27">
        <f>SUM(K40:K43)</f>
        <v>979024.44</v>
      </c>
      <c r="L39" s="39">
        <f>SUM(L40:L43)</f>
        <v>1049346.69</v>
      </c>
      <c r="M39" s="39">
        <f>SUM(M40:M43)</f>
        <v>-566956.18000000005</v>
      </c>
      <c r="N39" s="39">
        <f>SUM(N40:N43)</f>
        <v>-610344.43999999994</v>
      </c>
      <c r="O39" s="39">
        <f>SUM(O40:O42)</f>
        <v>-652254.68999999994</v>
      </c>
      <c r="P39" s="39">
        <f>SUM(P40:P43)</f>
        <v>341738</v>
      </c>
      <c r="Q39" s="39">
        <f t="shared" ref="Q39:R39" si="82">SUM(Q40:Q43)</f>
        <v>368680</v>
      </c>
      <c r="R39" s="39">
        <f t="shared" si="82"/>
        <v>397092</v>
      </c>
      <c r="S39" s="46">
        <v>0</v>
      </c>
      <c r="T39" s="46">
        <v>0</v>
      </c>
      <c r="U39" s="46">
        <v>0</v>
      </c>
      <c r="V39" s="46">
        <f t="shared" si="78"/>
        <v>341738</v>
      </c>
      <c r="W39" s="46">
        <f t="shared" si="79"/>
        <v>368680</v>
      </c>
      <c r="X39" s="46">
        <f t="shared" si="80"/>
        <v>397092</v>
      </c>
      <c r="Y39" s="47">
        <v>0</v>
      </c>
      <c r="Z39" s="47">
        <v>0</v>
      </c>
      <c r="AA39" s="47">
        <v>0</v>
      </c>
      <c r="AB39" s="47">
        <f t="shared" si="81"/>
        <v>341738</v>
      </c>
      <c r="AC39" s="47">
        <f t="shared" si="75"/>
        <v>368680</v>
      </c>
      <c r="AD39" s="47">
        <f t="shared" si="76"/>
        <v>397092</v>
      </c>
    </row>
    <row r="40" spans="1:30" x14ac:dyDescent="0.25">
      <c r="A40" s="23" t="s">
        <v>23</v>
      </c>
      <c r="B40" s="24" t="s">
        <v>22</v>
      </c>
      <c r="C40" s="24">
        <v>610</v>
      </c>
      <c r="D40" s="27">
        <v>192823</v>
      </c>
      <c r="E40" s="27">
        <v>205297</v>
      </c>
      <c r="F40" s="27">
        <v>206766</v>
      </c>
      <c r="G40" s="25">
        <v>-127823</v>
      </c>
      <c r="H40" s="25">
        <v>-140297</v>
      </c>
      <c r="I40" s="25">
        <v>-139766</v>
      </c>
      <c r="J40" s="27">
        <v>75000</v>
      </c>
      <c r="K40" s="27">
        <v>75000</v>
      </c>
      <c r="L40" s="39">
        <v>75000</v>
      </c>
      <c r="M40" s="39"/>
      <c r="N40" s="39"/>
      <c r="O40" s="39"/>
      <c r="P40" s="39">
        <f>SUM(J40+M40)</f>
        <v>75000</v>
      </c>
      <c r="Q40" s="39">
        <f t="shared" ref="Q40:R40" si="83">SUM(K40+N40)</f>
        <v>75000</v>
      </c>
      <c r="R40" s="39">
        <f t="shared" si="83"/>
        <v>75000</v>
      </c>
      <c r="S40" s="46">
        <v>0</v>
      </c>
      <c r="T40" s="46">
        <v>0</v>
      </c>
      <c r="U40" s="46">
        <v>0</v>
      </c>
      <c r="V40" s="46">
        <f t="shared" si="78"/>
        <v>75000</v>
      </c>
      <c r="W40" s="46">
        <f t="shared" si="79"/>
        <v>75000</v>
      </c>
      <c r="X40" s="46">
        <f t="shared" si="80"/>
        <v>75000</v>
      </c>
      <c r="Y40" s="47">
        <v>0</v>
      </c>
      <c r="Z40" s="47">
        <v>0</v>
      </c>
      <c r="AA40" s="47">
        <v>0</v>
      </c>
      <c r="AB40" s="47">
        <f t="shared" si="81"/>
        <v>75000</v>
      </c>
      <c r="AC40" s="47">
        <f t="shared" si="75"/>
        <v>75000</v>
      </c>
      <c r="AD40" s="47">
        <f t="shared" si="76"/>
        <v>75000</v>
      </c>
    </row>
    <row r="41" spans="1:30" ht="51" x14ac:dyDescent="0.25">
      <c r="A41" s="23" t="s">
        <v>27</v>
      </c>
      <c r="B41" s="24" t="s">
        <v>22</v>
      </c>
      <c r="C41" s="28">
        <v>630</v>
      </c>
      <c r="D41" s="25">
        <v>192823</v>
      </c>
      <c r="E41" s="25">
        <v>205298</v>
      </c>
      <c r="F41" s="25">
        <v>206766</v>
      </c>
      <c r="G41" s="25">
        <v>-125913</v>
      </c>
      <c r="H41" s="25">
        <v>-138398</v>
      </c>
      <c r="I41" s="25">
        <v>-137766</v>
      </c>
      <c r="J41" s="27">
        <v>60000</v>
      </c>
      <c r="K41" s="27">
        <v>60000</v>
      </c>
      <c r="L41" s="39">
        <v>60000</v>
      </c>
      <c r="M41" s="39">
        <v>-35000</v>
      </c>
      <c r="N41" s="39">
        <v>-35000</v>
      </c>
      <c r="O41" s="39">
        <v>-35000</v>
      </c>
      <c r="P41" s="39">
        <f>SUM(J41+M41)</f>
        <v>25000</v>
      </c>
      <c r="Q41" s="39">
        <f t="shared" ref="Q41:R41" si="84">SUM(K41+N41)</f>
        <v>25000</v>
      </c>
      <c r="R41" s="39">
        <f t="shared" si="84"/>
        <v>25000</v>
      </c>
      <c r="S41" s="46">
        <v>0</v>
      </c>
      <c r="T41" s="46">
        <v>0</v>
      </c>
      <c r="U41" s="46">
        <v>0</v>
      </c>
      <c r="V41" s="46">
        <f t="shared" si="78"/>
        <v>25000</v>
      </c>
      <c r="W41" s="46">
        <f t="shared" si="79"/>
        <v>25000</v>
      </c>
      <c r="X41" s="46">
        <f t="shared" si="80"/>
        <v>25000</v>
      </c>
      <c r="Y41" s="47">
        <v>0</v>
      </c>
      <c r="Z41" s="47">
        <v>0</v>
      </c>
      <c r="AA41" s="47">
        <v>0</v>
      </c>
      <c r="AB41" s="47">
        <f t="shared" si="81"/>
        <v>25000</v>
      </c>
      <c r="AC41" s="47">
        <f t="shared" si="75"/>
        <v>25000</v>
      </c>
      <c r="AD41" s="47">
        <f t="shared" si="76"/>
        <v>25000</v>
      </c>
    </row>
    <row r="42" spans="1:30" x14ac:dyDescent="0.25">
      <c r="A42" s="68" t="s">
        <v>14</v>
      </c>
      <c r="B42" s="69" t="s">
        <v>22</v>
      </c>
      <c r="C42" s="70">
        <v>810</v>
      </c>
      <c r="D42" s="74">
        <v>192824</v>
      </c>
      <c r="E42" s="74">
        <v>205298</v>
      </c>
      <c r="F42" s="74">
        <v>206767</v>
      </c>
      <c r="G42" s="74">
        <v>432176</v>
      </c>
      <c r="H42" s="74">
        <v>469702</v>
      </c>
      <c r="I42" s="74">
        <v>470899</v>
      </c>
      <c r="J42" s="75">
        <v>773694.18</v>
      </c>
      <c r="K42" s="75">
        <v>844024.44</v>
      </c>
      <c r="L42" s="77">
        <v>914346.69</v>
      </c>
      <c r="M42" s="92">
        <v>-531956.18000000005</v>
      </c>
      <c r="N42" s="92">
        <v>-575344.43999999994</v>
      </c>
      <c r="O42" s="92">
        <v>-617254.68999999994</v>
      </c>
      <c r="P42" s="75">
        <f>SUM(J42+M42)</f>
        <v>241738</v>
      </c>
      <c r="Q42" s="75">
        <f t="shared" ref="Q42:R42" si="85">SUM(K42+N42)</f>
        <v>268680</v>
      </c>
      <c r="R42" s="75">
        <f t="shared" si="85"/>
        <v>297092</v>
      </c>
      <c r="S42" s="75">
        <v>0</v>
      </c>
      <c r="T42" s="75">
        <v>0</v>
      </c>
      <c r="U42" s="75">
        <v>0</v>
      </c>
      <c r="V42" s="75">
        <f t="shared" si="78"/>
        <v>241738</v>
      </c>
      <c r="W42" s="75">
        <f t="shared" si="79"/>
        <v>268680</v>
      </c>
      <c r="X42" s="75">
        <f t="shared" si="80"/>
        <v>297092</v>
      </c>
      <c r="Y42" s="75">
        <v>0</v>
      </c>
      <c r="Z42" s="75">
        <v>0</v>
      </c>
      <c r="AA42" s="75">
        <v>0</v>
      </c>
      <c r="AB42" s="75">
        <f t="shared" si="81"/>
        <v>241738</v>
      </c>
      <c r="AC42" s="75">
        <f t="shared" si="75"/>
        <v>268680</v>
      </c>
      <c r="AD42" s="75">
        <f t="shared" si="76"/>
        <v>297092</v>
      </c>
    </row>
    <row r="43" spans="1:30" ht="27.75" customHeight="1" x14ac:dyDescent="0.25">
      <c r="A43" s="68"/>
      <c r="B43" s="69"/>
      <c r="C43" s="71"/>
      <c r="D43" s="74"/>
      <c r="E43" s="74"/>
      <c r="F43" s="74"/>
      <c r="G43" s="74"/>
      <c r="H43" s="74"/>
      <c r="I43" s="74"/>
      <c r="J43" s="76"/>
      <c r="K43" s="76"/>
      <c r="L43" s="77"/>
      <c r="M43" s="92"/>
      <c r="N43" s="92"/>
      <c r="O43" s="92"/>
      <c r="P43" s="76"/>
      <c r="Q43" s="76"/>
      <c r="R43" s="76"/>
      <c r="S43" s="76"/>
      <c r="T43" s="76"/>
      <c r="U43" s="76"/>
      <c r="V43" s="76">
        <f t="shared" si="78"/>
        <v>0</v>
      </c>
      <c r="W43" s="76">
        <f t="shared" si="79"/>
        <v>0</v>
      </c>
      <c r="X43" s="76">
        <f t="shared" si="80"/>
        <v>0</v>
      </c>
      <c r="Y43" s="76"/>
      <c r="Z43" s="76"/>
      <c r="AA43" s="76"/>
      <c r="AB43" s="76">
        <f t="shared" si="81"/>
        <v>0</v>
      </c>
      <c r="AC43" s="76">
        <f t="shared" si="75"/>
        <v>0</v>
      </c>
      <c r="AD43" s="76">
        <f t="shared" si="76"/>
        <v>0</v>
      </c>
    </row>
    <row r="44" spans="1:30" x14ac:dyDescent="0.25">
      <c r="A44" s="19"/>
      <c r="B44" s="2"/>
      <c r="C44" s="20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</row>
    <row r="45" spans="1:30" ht="15.75" thickBot="1" x14ac:dyDescent="0.3">
      <c r="A45" s="30" t="s">
        <v>32</v>
      </c>
      <c r="B45" s="31"/>
      <c r="C45" s="32"/>
      <c r="D45" s="33" t="e">
        <f>SUM(#REF!+D32+#REF!+D15)</f>
        <v>#REF!</v>
      </c>
      <c r="E45" s="33" t="e">
        <f>SUM(#REF!+E32+#REF!+E15)</f>
        <v>#REF!</v>
      </c>
      <c r="F45" s="33" t="e">
        <f>SUM(#REF!+F32+#REF!+F15)</f>
        <v>#REF!</v>
      </c>
      <c r="G45" s="33" t="e">
        <f>SUM(#REF!+G32+#REF!+G15)</f>
        <v>#REF!</v>
      </c>
      <c r="H45" s="33" t="e">
        <f>SUM(#REF!+H32+#REF!+H15)</f>
        <v>#REF!</v>
      </c>
      <c r="I45" s="33" t="e">
        <f>SUM(#REF!+I32+#REF!+I15)</f>
        <v>#REF!</v>
      </c>
      <c r="J45" s="33">
        <f t="shared" ref="J45:R45" si="86">SUM(J32+J15+J37)</f>
        <v>5592946.0499999998</v>
      </c>
      <c r="K45" s="33">
        <f t="shared" si="86"/>
        <v>3870214.44</v>
      </c>
      <c r="L45" s="33">
        <f t="shared" si="86"/>
        <v>4012726.69</v>
      </c>
      <c r="M45" s="33">
        <f t="shared" si="86"/>
        <v>-566956.18000000005</v>
      </c>
      <c r="N45" s="33">
        <f t="shared" si="86"/>
        <v>-610344.43999999994</v>
      </c>
      <c r="O45" s="33">
        <f t="shared" si="86"/>
        <v>-652254.68999999994</v>
      </c>
      <c r="P45" s="33">
        <f t="shared" si="86"/>
        <v>5025989.87</v>
      </c>
      <c r="Q45" s="33">
        <f t="shared" si="86"/>
        <v>3259870</v>
      </c>
      <c r="R45" s="33">
        <f t="shared" si="86"/>
        <v>3360472</v>
      </c>
      <c r="S45" s="33">
        <f>S37+S32+S15</f>
        <v>100000</v>
      </c>
      <c r="T45" s="33">
        <f t="shared" ref="T45:U45" si="87">T37+T32+T15</f>
        <v>0</v>
      </c>
      <c r="U45" s="33">
        <f t="shared" si="87"/>
        <v>0</v>
      </c>
      <c r="V45" s="33">
        <f>P45+S45</f>
        <v>5125989.87</v>
      </c>
      <c r="W45" s="33">
        <f t="shared" ref="W45:X45" si="88">Q45+T45</f>
        <v>3259870</v>
      </c>
      <c r="X45" s="33">
        <f t="shared" si="88"/>
        <v>3360472</v>
      </c>
      <c r="Y45" s="55">
        <f>Y37+Y32+Y15</f>
        <v>-2945851.87</v>
      </c>
      <c r="Z45" s="55">
        <f t="shared" ref="Z45:AA45" si="89">Z37+Z32+Z15</f>
        <v>0</v>
      </c>
      <c r="AA45" s="55">
        <f t="shared" si="89"/>
        <v>0</v>
      </c>
      <c r="AB45" s="55">
        <f>V45+Y45</f>
        <v>2180138</v>
      </c>
      <c r="AC45" s="55">
        <f t="shared" ref="AC45" si="90">W45+Z45</f>
        <v>3259870</v>
      </c>
      <c r="AD45" s="55">
        <f t="shared" ref="AD45" si="91">X45+AA45</f>
        <v>3360472</v>
      </c>
    </row>
  </sheetData>
  <mergeCells count="83">
    <mergeCell ref="AD17:AD18"/>
    <mergeCell ref="Y17:Y18"/>
    <mergeCell ref="Z17:Z18"/>
    <mergeCell ref="AA17:AA18"/>
    <mergeCell ref="AB17:AB18"/>
    <mergeCell ref="AC17:AC18"/>
    <mergeCell ref="AD42:AD43"/>
    <mergeCell ref="Y42:Y43"/>
    <mergeCell ref="Z42:Z43"/>
    <mergeCell ref="AA42:AA43"/>
    <mergeCell ref="AB42:AB43"/>
    <mergeCell ref="AC42:AC43"/>
    <mergeCell ref="X42:X43"/>
    <mergeCell ref="S42:S43"/>
    <mergeCell ref="T42:T43"/>
    <mergeCell ref="U42:U43"/>
    <mergeCell ref="V42:V43"/>
    <mergeCell ref="W42:W43"/>
    <mergeCell ref="V17:V18"/>
    <mergeCell ref="W17:W18"/>
    <mergeCell ref="X17:X18"/>
    <mergeCell ref="S17:S18"/>
    <mergeCell ref="T17:T18"/>
    <mergeCell ref="U17:U18"/>
    <mergeCell ref="A12:A13"/>
    <mergeCell ref="B12:B13"/>
    <mergeCell ref="P12:R12"/>
    <mergeCell ref="P42:P43"/>
    <mergeCell ref="Q42:Q43"/>
    <mergeCell ref="R42:R43"/>
    <mergeCell ref="M42:M43"/>
    <mergeCell ref="N42:N43"/>
    <mergeCell ref="O42:O43"/>
    <mergeCell ref="N17:N18"/>
    <mergeCell ref="O17:O18"/>
    <mergeCell ref="J42:J43"/>
    <mergeCell ref="J17:J18"/>
    <mergeCell ref="I17:I18"/>
    <mergeCell ref="J1:L1"/>
    <mergeCell ref="C2:L2"/>
    <mergeCell ref="D12:F12"/>
    <mergeCell ref="G12:I12"/>
    <mergeCell ref="J12:L12"/>
    <mergeCell ref="C12:C13"/>
    <mergeCell ref="C3:R3"/>
    <mergeCell ref="C4:R4"/>
    <mergeCell ref="C8:R8"/>
    <mergeCell ref="A9:AD10"/>
    <mergeCell ref="AB8:AD8"/>
    <mergeCell ref="Y12:AA12"/>
    <mergeCell ref="AB12:AD12"/>
    <mergeCell ref="M12:O12"/>
    <mergeCell ref="A42:A43"/>
    <mergeCell ref="B42:B43"/>
    <mergeCell ref="C42:C43"/>
    <mergeCell ref="A17:A18"/>
    <mergeCell ref="B17:B18"/>
    <mergeCell ref="C17:C18"/>
    <mergeCell ref="D42:D43"/>
    <mergeCell ref="E42:E43"/>
    <mergeCell ref="H17:H18"/>
    <mergeCell ref="K42:K43"/>
    <mergeCell ref="L42:L43"/>
    <mergeCell ref="F42:F43"/>
    <mergeCell ref="G42:G43"/>
    <mergeCell ref="H42:H43"/>
    <mergeCell ref="I42:I43"/>
    <mergeCell ref="AB6:AD6"/>
    <mergeCell ref="AB5:AD5"/>
    <mergeCell ref="AB7:AD7"/>
    <mergeCell ref="D17:D18"/>
    <mergeCell ref="E17:E18"/>
    <mergeCell ref="F17:F18"/>
    <mergeCell ref="G17:G18"/>
    <mergeCell ref="K17:K18"/>
    <mergeCell ref="L17:L18"/>
    <mergeCell ref="U8:X8"/>
    <mergeCell ref="S12:U12"/>
    <mergeCell ref="V12:X12"/>
    <mergeCell ref="P17:P18"/>
    <mergeCell ref="Q17:Q18"/>
    <mergeCell ref="R17:R18"/>
    <mergeCell ref="M17:M18"/>
  </mergeCells>
  <pageMargins left="0.31496062992125984" right="0.31496062992125984" top="0.74803149606299213" bottom="0.74803149606299213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2025-12-10T13:03:48Z</dcterms:modified>
</cp:coreProperties>
</file>